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2\Documents\TEMP\בעבודה-2023\מאי\הראל\"/>
    </mc:Choice>
  </mc:AlternateContent>
  <xr:revisionPtr revIDLastSave="0" documentId="13_ncr:1_{90C214AB-BEDF-4F2D-914B-CB85AE9C014B}" xr6:coauthVersionLast="47" xr6:coauthVersionMax="47" xr10:uidLastSave="{00000000-0000-0000-0000-000000000000}"/>
  <bookViews>
    <workbookView xWindow="-120" yWindow="-120" windowWidth="29040" windowHeight="16440" tabRatio="858" activeTab="1" xr2:uid="{00000000-000D-0000-FFFF-FFFF00000000}"/>
  </bookViews>
  <sheets>
    <sheet name="נספח חיים" sheetId="19" r:id="rId1"/>
    <sheet name="כלל והון" sheetId="1" r:id="rId2"/>
    <sheet name="הכנסות מדיבידנד 1-3.12" sheetId="30" state="hidden" r:id="rId3"/>
    <sheet name="הכנסות מדיבידנד 1-06.12" sheetId="27" state="hidden" r:id="rId4"/>
    <sheet name="הכנסות מריבית 1-3.12" sheetId="31" state="hidden" r:id="rId5"/>
    <sheet name="הכנסות מריבית 1-06.12" sheetId="28" state="hidden" r:id="rId6"/>
    <sheet name="רווה&quot;פ חודשי 7.09" sheetId="8" state="hidden" r:id="rId7"/>
    <sheet name="רווה&quot;פ חודשי 8.09" sheetId="9" state="hidden" r:id="rId8"/>
    <sheet name="רווה&quot;פ חודשי 9.09" sheetId="10" state="hidden" r:id="rId9"/>
    <sheet name="תזרים נומינלי מניות" sheetId="12" state="hidden" r:id="rId10"/>
    <sheet name="תזרים נומינלי אגח" sheetId="13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'הכנסות מדיבידנד 1-06.12'!$A$1:$K$67</definedName>
    <definedName name="_xlnm._FilterDatabase" localSheetId="2" hidden="1">'הכנסות מדיבידנד 1-3.12'!$A$1:$K$147</definedName>
    <definedName name="_xlnm._FilterDatabase" localSheetId="5" hidden="1">'הכנסות מריבית 1-06.12'!$A$1:$L$524</definedName>
    <definedName name="_xlnm._FilterDatabase" localSheetId="4" hidden="1">'הכנסות מריבית 1-3.12'!$A$1:$L$584</definedName>
    <definedName name="a">[1]Bonds!$C$85</definedName>
    <definedName name="agach">#REF!</definedName>
    <definedName name="agencia_local">#REF!</definedName>
    <definedName name="agencia_usd">#REF!</definedName>
    <definedName name="ALL">#REF!</definedName>
    <definedName name="as">'[1]Other Investments'!$B$25</definedName>
    <definedName name="ass">'[1]Other Investments'!$C$25</definedName>
    <definedName name="asss">'[1]Other Investments'!$C$26</definedName>
    <definedName name="asssss">'[1]Real Estate'!$B$15</definedName>
    <definedName name="august_99">#REF!</definedName>
    <definedName name="BLG">#REF!</definedName>
    <definedName name="BOND1">#REF!</definedName>
    <definedName name="BOND3">#REF!</definedName>
    <definedName name="cds_local">#REF!</definedName>
    <definedName name="cds_usd">#REF!</definedName>
    <definedName name="CHF">#REF!</definedName>
    <definedName name="conv_local">#REF!</definedName>
    <definedName name="conv_usd">#REF!</definedName>
    <definedName name="corp_local">#REF!</definedName>
    <definedName name="corp_usd">#REF!</definedName>
    <definedName name="CRP">#REF!</definedName>
    <definedName name="CZK">#REF!</definedName>
    <definedName name="DEM">#REF!</definedName>
    <definedName name="DEPOSIT">#REF!</definedName>
    <definedName name="ECU">#REF!</definedName>
    <definedName name="ECU_INPUT">#REF!</definedName>
    <definedName name="ENG">#REF!</definedName>
    <definedName name="estado_local">#REF!</definedName>
    <definedName name="estado_usd">#REF!</definedName>
    <definedName name="euro_local">#REF!</definedName>
    <definedName name="euro_usd">#REF!</definedName>
    <definedName name="FFR">#REF!</definedName>
    <definedName name="fx_lastquarter">[2]Index!#REF!</definedName>
    <definedName name="fx_thismonth">[2]Index!$B$19</definedName>
    <definedName name="GBP">#REF!</definedName>
    <definedName name="ggghg">'[1]Other Bonds'!$C$34</definedName>
    <definedName name="gob_local">#REF!</definedName>
    <definedName name="gob_usd">#REF!</definedName>
    <definedName name="GRD">#REF!</definedName>
    <definedName name="HUF">#REF!</definedName>
    <definedName name="jkj">[1]Equities!$B$52</definedName>
    <definedName name="july_99">#REF!</definedName>
    <definedName name="kkkl">[1]Equities!$B$53</definedName>
    <definedName name="kl">'[1]Other Bonds'!$B$35</definedName>
    <definedName name="klklk">'[1]Other Bonds'!$C$35</definedName>
    <definedName name="klklklklklk">[1]Equities!$B$51</definedName>
    <definedName name="klklklklklklklklklk">'[1]Other Investments'!$C$24</definedName>
    <definedName name="LEU">#REF!</definedName>
    <definedName name="LIT">#REF!</definedName>
    <definedName name="local_bonos">#REF!</definedName>
    <definedName name="local_depositos">#REF!</definedName>
    <definedName name="mm_local">#REF!</definedName>
    <definedName name="mm_usd">#REF!</definedName>
    <definedName name="nov_99">#REF!</definedName>
    <definedName name="o">'[1]Other Investments'!$B$22</definedName>
    <definedName name="oct_99">#REF!</definedName>
    <definedName name="ooo">'[1]Other Investments'!$B$23</definedName>
    <definedName name="ooooo">'[1]Other Investments'!$C$23</definedName>
    <definedName name="oooooooo">'[1]Other Investments'!$B$24</definedName>
    <definedName name="otrobono_local">#REF!</definedName>
    <definedName name="otrobono_usd">#REF!</definedName>
    <definedName name="pagares_local">#REF!</definedName>
    <definedName name="pagares_usd">#REF!</definedName>
    <definedName name="PLN">#REF!</definedName>
    <definedName name="POL">#REF!</definedName>
    <definedName name="PTA">#REF!</definedName>
    <definedName name="PTE">#REF!</definedName>
    <definedName name="RUR">#REF!</definedName>
    <definedName name="sept_99">#REF!</definedName>
    <definedName name="SLK">#REF!</definedName>
    <definedName name="SUM">#REF!</definedName>
    <definedName name="USD">#REF!</definedName>
    <definedName name="usd_bonos">#REF!</definedName>
    <definedName name="usd_depositos">#REF!</definedName>
    <definedName name="_xlnm.Print_Area" localSheetId="4">'הכנסות מריבית 1-3.12'!$G$2:$K$582</definedName>
    <definedName name="_xlnm.Print_Area" localSheetId="1">'כלל והון'!$A$2:$N$56</definedName>
    <definedName name="_xlnm.Print_Area" localSheetId="0">'נספח חיים'!#REF!</definedName>
    <definedName name="_xlnm.Print_Area">#N/A</definedName>
    <definedName name="_xlnm.Print_Titles" localSheetId="4">'הכנסות מריבית 1-3.12'!$1:$1</definedName>
    <definedName name="Years">'[3]נוסטרו חיים'!$AC$6:$AC$11</definedName>
    <definedName name="פדיון">#REF!</definedName>
    <definedName name="רשימת_אגח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L39" i="1" s="1"/>
  <c r="D47" i="1"/>
  <c r="C47" i="1"/>
  <c r="J40" i="1" s="1"/>
  <c r="H25" i="1"/>
  <c r="G25" i="1"/>
  <c r="F25" i="1"/>
  <c r="E25" i="1"/>
  <c r="D25" i="1"/>
  <c r="C25" i="1"/>
  <c r="C20" i="19"/>
  <c r="D20" i="19"/>
  <c r="W47" i="1"/>
  <c r="X34" i="1" s="1"/>
  <c r="X47" i="1" s="1"/>
  <c r="Y47" i="1"/>
  <c r="Z8" i="1" s="1"/>
  <c r="Z21" i="1" s="1"/>
  <c r="Q45" i="19"/>
  <c r="R33" i="19" s="1"/>
  <c r="R45" i="19" s="1"/>
  <c r="W20" i="19"/>
  <c r="X9" i="19" s="1"/>
  <c r="X41" i="19"/>
  <c r="Y53" i="19"/>
  <c r="Z51" i="19" s="1"/>
  <c r="Z53" i="19" s="1"/>
  <c r="W53" i="19"/>
  <c r="X51" i="19" s="1"/>
  <c r="X53" i="19" s="1"/>
  <c r="U53" i="19"/>
  <c r="V52" i="19" s="1"/>
  <c r="Y49" i="19"/>
  <c r="Z47" i="19" s="1"/>
  <c r="Z49" i="19" s="1"/>
  <c r="W49" i="19"/>
  <c r="X47" i="19" s="1"/>
  <c r="X49" i="19" s="1"/>
  <c r="U49" i="19"/>
  <c r="V48" i="19" s="1"/>
  <c r="Y45" i="19"/>
  <c r="Z33" i="19" s="1"/>
  <c r="Z45" i="19" s="1"/>
  <c r="W45" i="19"/>
  <c r="X33" i="19" s="1"/>
  <c r="X45" i="19" s="1"/>
  <c r="U45" i="19"/>
  <c r="V33" i="19"/>
  <c r="Z26" i="19"/>
  <c r="Z28" i="19" s="1"/>
  <c r="Y28" i="19"/>
  <c r="Z27" i="19" s="1"/>
  <c r="W28" i="19"/>
  <c r="X27" i="19" s="1"/>
  <c r="U28" i="19"/>
  <c r="V26" i="19" s="1"/>
  <c r="V28" i="19" s="1"/>
  <c r="V27" i="19"/>
  <c r="Y24" i="19"/>
  <c r="W24" i="19"/>
  <c r="X22" i="19"/>
  <c r="X24" i="19" s="1"/>
  <c r="U24" i="19"/>
  <c r="V23" i="19" s="1"/>
  <c r="X17" i="19"/>
  <c r="X13" i="19"/>
  <c r="Y20" i="19"/>
  <c r="Z39" i="19" s="1"/>
  <c r="U20" i="19"/>
  <c r="V18" i="19" s="1"/>
  <c r="U47" i="1"/>
  <c r="V43" i="1"/>
  <c r="Y55" i="1"/>
  <c r="W55" i="1"/>
  <c r="X53" i="1" s="1"/>
  <c r="X55" i="1" s="1"/>
  <c r="X54" i="1"/>
  <c r="U55" i="1"/>
  <c r="V54" i="1" s="1"/>
  <c r="Y51" i="1"/>
  <c r="Z50" i="1" s="1"/>
  <c r="W51" i="1"/>
  <c r="X50" i="1"/>
  <c r="U51" i="1"/>
  <c r="V50" i="1" s="1"/>
  <c r="Y21" i="1"/>
  <c r="W21" i="1"/>
  <c r="X10" i="1" s="1"/>
  <c r="U21" i="1"/>
  <c r="V12" i="1" s="1"/>
  <c r="V44" i="1"/>
  <c r="O47" i="1"/>
  <c r="P34" i="1"/>
  <c r="P47" i="1" s="1"/>
  <c r="K47" i="1"/>
  <c r="Q21" i="1"/>
  <c r="R16" i="1" s="1"/>
  <c r="I21" i="1"/>
  <c r="J15" i="1" s="1"/>
  <c r="S47" i="1"/>
  <c r="T35" i="1" s="1"/>
  <c r="S55" i="1"/>
  <c r="T54" i="1" s="1"/>
  <c r="Q55" i="1"/>
  <c r="R54" i="1" s="1"/>
  <c r="O55" i="1"/>
  <c r="P53" i="1" s="1"/>
  <c r="P55" i="1" s="1"/>
  <c r="S51" i="1"/>
  <c r="T50" i="1" s="1"/>
  <c r="Q51" i="1"/>
  <c r="R49" i="1" s="1"/>
  <c r="R51" i="1" s="1"/>
  <c r="O51" i="1"/>
  <c r="P50" i="1" s="1"/>
  <c r="S29" i="1"/>
  <c r="T27" i="1" s="1"/>
  <c r="T29" i="1" s="1"/>
  <c r="Q29" i="1"/>
  <c r="R28" i="1" s="1"/>
  <c r="O29" i="1"/>
  <c r="P27" i="1" s="1"/>
  <c r="P29" i="1" s="1"/>
  <c r="P28" i="1"/>
  <c r="S25" i="1"/>
  <c r="T24" i="1" s="1"/>
  <c r="Q25" i="1"/>
  <c r="R24" i="1" s="1"/>
  <c r="O25" i="1"/>
  <c r="P24" i="1" s="1"/>
  <c r="S21" i="1"/>
  <c r="T20" i="1" s="1"/>
  <c r="S53" i="19"/>
  <c r="Q53" i="19"/>
  <c r="R52" i="19" s="1"/>
  <c r="O53" i="19"/>
  <c r="P52" i="19" s="1"/>
  <c r="S49" i="19"/>
  <c r="Q49" i="19"/>
  <c r="R47" i="19" s="1"/>
  <c r="R49" i="19" s="1"/>
  <c r="O49" i="19"/>
  <c r="P47" i="19"/>
  <c r="P49" i="19" s="1"/>
  <c r="S45" i="19"/>
  <c r="T33" i="19" s="1"/>
  <c r="T45" i="19" s="1"/>
  <c r="O45" i="19"/>
  <c r="P42" i="19" s="1"/>
  <c r="P34" i="19"/>
  <c r="T37" i="19"/>
  <c r="S28" i="19"/>
  <c r="T27" i="19" s="1"/>
  <c r="T26" i="19"/>
  <c r="Q28" i="19"/>
  <c r="R26" i="19" s="1"/>
  <c r="R28" i="19" s="1"/>
  <c r="O28" i="19"/>
  <c r="P26" i="19" s="1"/>
  <c r="P28" i="19" s="1"/>
  <c r="S20" i="19"/>
  <c r="T8" i="19" s="1"/>
  <c r="T20" i="19" s="1"/>
  <c r="Q20" i="19"/>
  <c r="R8" i="19" s="1"/>
  <c r="R20" i="19" s="1"/>
  <c r="O20" i="19"/>
  <c r="P8" i="19" s="1"/>
  <c r="P20" i="19" s="1"/>
  <c r="M47" i="1"/>
  <c r="N40" i="1" s="1"/>
  <c r="M55" i="1"/>
  <c r="N53" i="1" s="1"/>
  <c r="N55" i="1" s="1"/>
  <c r="K55" i="1"/>
  <c r="L54" i="1" s="1"/>
  <c r="I55" i="1"/>
  <c r="J54" i="1" s="1"/>
  <c r="M51" i="1"/>
  <c r="N50" i="1"/>
  <c r="K51" i="1"/>
  <c r="L50" i="1" s="1"/>
  <c r="I51" i="1"/>
  <c r="J50" i="1"/>
  <c r="M29" i="1"/>
  <c r="N28" i="1" s="1"/>
  <c r="K29" i="1"/>
  <c r="L27" i="1" s="1"/>
  <c r="L29" i="1" s="1"/>
  <c r="L28" i="1"/>
  <c r="I29" i="1"/>
  <c r="M25" i="1"/>
  <c r="N23" i="1" s="1"/>
  <c r="N25" i="1" s="1"/>
  <c r="K25" i="1"/>
  <c r="L24" i="1"/>
  <c r="I25" i="1"/>
  <c r="J24" i="1" s="1"/>
  <c r="M21" i="1"/>
  <c r="N16" i="1"/>
  <c r="K21" i="1"/>
  <c r="L13" i="1" s="1"/>
  <c r="M53" i="19"/>
  <c r="N52" i="19" s="1"/>
  <c r="K53" i="19"/>
  <c r="L52" i="19" s="1"/>
  <c r="I53" i="19"/>
  <c r="J52" i="19" s="1"/>
  <c r="M49" i="19"/>
  <c r="N48" i="19" s="1"/>
  <c r="K49" i="19"/>
  <c r="L47" i="19" s="1"/>
  <c r="L49" i="19" s="1"/>
  <c r="I49" i="19"/>
  <c r="J48" i="19" s="1"/>
  <c r="M45" i="19"/>
  <c r="N33" i="19" s="1"/>
  <c r="N45" i="19" s="1"/>
  <c r="K45" i="19"/>
  <c r="L37" i="19"/>
  <c r="I45" i="19"/>
  <c r="J38" i="19" s="1"/>
  <c r="M20" i="19"/>
  <c r="N9" i="19"/>
  <c r="N12" i="19"/>
  <c r="M24" i="19"/>
  <c r="N23" i="19" s="1"/>
  <c r="K20" i="19"/>
  <c r="K28" i="19"/>
  <c r="I20" i="19"/>
  <c r="J19" i="19" s="1"/>
  <c r="I30" i="19"/>
  <c r="O30" i="19"/>
  <c r="U30" i="19"/>
  <c r="E49" i="19"/>
  <c r="C49" i="19"/>
  <c r="D49" i="19"/>
  <c r="G45" i="19"/>
  <c r="G49" i="19"/>
  <c r="G51" i="19" s="1"/>
  <c r="G53" i="19" s="1"/>
  <c r="E45" i="19"/>
  <c r="E51" i="19" s="1"/>
  <c r="E53" i="19" s="1"/>
  <c r="C45" i="19"/>
  <c r="C51" i="19" s="1"/>
  <c r="C53" i="19" s="1"/>
  <c r="B31" i="19"/>
  <c r="G55" i="1"/>
  <c r="E55" i="1"/>
  <c r="C55" i="1"/>
  <c r="G51" i="1"/>
  <c r="C31" i="1"/>
  <c r="G20" i="19"/>
  <c r="B32" i="1"/>
  <c r="K387" i="28"/>
  <c r="K392" i="28" s="1"/>
  <c r="K388" i="28"/>
  <c r="K389" i="28"/>
  <c r="K390" i="28"/>
  <c r="K391" i="28"/>
  <c r="K395" i="28"/>
  <c r="K415" i="28" s="1"/>
  <c r="O415" i="28" s="1"/>
  <c r="K396" i="28"/>
  <c r="K397" i="28"/>
  <c r="K398" i="28"/>
  <c r="K399" i="28"/>
  <c r="M423" i="28"/>
  <c r="K420" i="28"/>
  <c r="K422" i="28"/>
  <c r="O422" i="28" s="1"/>
  <c r="K419" i="28"/>
  <c r="K421" i="28"/>
  <c r="O421" i="28" s="1"/>
  <c r="K379" i="28"/>
  <c r="K404" i="28"/>
  <c r="J131" i="27"/>
  <c r="J146" i="27" s="1"/>
  <c r="J132" i="27"/>
  <c r="J133" i="27"/>
  <c r="J134" i="27"/>
  <c r="J124" i="27"/>
  <c r="J125" i="27"/>
  <c r="J126" i="27"/>
  <c r="J127" i="27"/>
  <c r="J139" i="27"/>
  <c r="J62" i="30"/>
  <c r="J63" i="30"/>
  <c r="J64" i="30"/>
  <c r="J65" i="30"/>
  <c r="J66" i="30"/>
  <c r="J54" i="30"/>
  <c r="J55" i="30"/>
  <c r="J60" i="30" s="1"/>
  <c r="J56" i="30"/>
  <c r="J57" i="30"/>
  <c r="J58" i="30"/>
  <c r="J71" i="30"/>
  <c r="K212" i="31"/>
  <c r="M212" i="31" s="1"/>
  <c r="K213" i="31"/>
  <c r="M213" i="31"/>
  <c r="K214" i="31"/>
  <c r="M214" i="31" s="1"/>
  <c r="K215" i="31"/>
  <c r="M215" i="31" s="1"/>
  <c r="K188" i="31"/>
  <c r="K208" i="31"/>
  <c r="M208" i="31" s="1"/>
  <c r="K189" i="31"/>
  <c r="K190" i="31"/>
  <c r="K193" i="31" s="1"/>
  <c r="L193" i="31" s="1"/>
  <c r="K191" i="31"/>
  <c r="K192" i="31"/>
  <c r="K180" i="31"/>
  <c r="K181" i="31"/>
  <c r="K182" i="31"/>
  <c r="K183" i="31"/>
  <c r="K184" i="31"/>
  <c r="K197" i="31"/>
  <c r="H22" i="10"/>
  <c r="E36" i="10" s="1"/>
  <c r="F10" i="10"/>
  <c r="F12" i="10" s="1"/>
  <c r="K10" i="10"/>
  <c r="B10" i="10"/>
  <c r="C10" i="10"/>
  <c r="D10" i="10"/>
  <c r="D12" i="10" s="1"/>
  <c r="E10" i="10"/>
  <c r="G10" i="10"/>
  <c r="G12" i="10" s="1"/>
  <c r="H10" i="10"/>
  <c r="L10" i="10"/>
  <c r="M10" i="10"/>
  <c r="N10" i="10"/>
  <c r="O10" i="10"/>
  <c r="O12" i="10" s="1"/>
  <c r="P10" i="10"/>
  <c r="B22" i="10"/>
  <c r="C22" i="10"/>
  <c r="C24" i="10" s="1"/>
  <c r="D22" i="10"/>
  <c r="D24" i="10" s="1"/>
  <c r="G22" i="10"/>
  <c r="G24" i="10" s="1"/>
  <c r="H9" i="8"/>
  <c r="Q9" i="8"/>
  <c r="E32" i="8"/>
  <c r="E32" i="9"/>
  <c r="E32" i="10"/>
  <c r="K18" i="10"/>
  <c r="K19" i="10"/>
  <c r="N19" i="10" s="1"/>
  <c r="K20" i="10"/>
  <c r="N20" i="10" s="1"/>
  <c r="K21" i="10"/>
  <c r="C27" i="10"/>
  <c r="Q6" i="10"/>
  <c r="U6" i="10" s="1"/>
  <c r="Q7" i="10"/>
  <c r="C26" i="10" s="1"/>
  <c r="C28" i="10" s="1"/>
  <c r="Q8" i="10"/>
  <c r="U8" i="10" s="1"/>
  <c r="Q9" i="10"/>
  <c r="K19" i="9"/>
  <c r="K21" i="9"/>
  <c r="N21" i="9" s="1"/>
  <c r="Q7" i="9"/>
  <c r="C26" i="9" s="1"/>
  <c r="Q9" i="9"/>
  <c r="U9" i="9" s="1"/>
  <c r="I19" i="8"/>
  <c r="L19" i="8" s="1"/>
  <c r="I21" i="8"/>
  <c r="L21" i="8" s="1"/>
  <c r="Q7" i="8"/>
  <c r="C26" i="8" s="1"/>
  <c r="M19" i="10"/>
  <c r="M22" i="10"/>
  <c r="N23" i="10"/>
  <c r="K23" i="10"/>
  <c r="H23" i="10"/>
  <c r="G23" i="10"/>
  <c r="F22" i="10"/>
  <c r="F23" i="10"/>
  <c r="F24" i="10" s="1"/>
  <c r="E22" i="10"/>
  <c r="E23" i="10"/>
  <c r="E24" i="10" s="1"/>
  <c r="D23" i="10"/>
  <c r="C23" i="10"/>
  <c r="B23" i="10"/>
  <c r="B24" i="10" s="1"/>
  <c r="T7" i="10"/>
  <c r="S7" i="10" s="1"/>
  <c r="U11" i="10"/>
  <c r="Q11" i="10"/>
  <c r="P11" i="10"/>
  <c r="O11" i="10"/>
  <c r="N11" i="10"/>
  <c r="M11" i="10"/>
  <c r="M12" i="10" s="1"/>
  <c r="L11" i="10"/>
  <c r="L12" i="10" s="1"/>
  <c r="K11" i="10"/>
  <c r="J10" i="10"/>
  <c r="J12" i="10" s="1"/>
  <c r="J11" i="10"/>
  <c r="I10" i="10"/>
  <c r="I11" i="10"/>
  <c r="I12" i="10" s="1"/>
  <c r="H11" i="10"/>
  <c r="H12" i="10"/>
  <c r="G11" i="10"/>
  <c r="F11" i="10"/>
  <c r="E11" i="10"/>
  <c r="E12" i="10"/>
  <c r="D11" i="10"/>
  <c r="C11" i="10"/>
  <c r="B11" i="10"/>
  <c r="N17" i="9"/>
  <c r="B18" i="9"/>
  <c r="B22" i="9" s="1"/>
  <c r="M19" i="9"/>
  <c r="N19" i="9"/>
  <c r="M22" i="9"/>
  <c r="K20" i="9"/>
  <c r="N20" i="9"/>
  <c r="N23" i="9"/>
  <c r="K23" i="9"/>
  <c r="H22" i="9"/>
  <c r="H23" i="9"/>
  <c r="G22" i="9"/>
  <c r="G23" i="9"/>
  <c r="F22" i="9"/>
  <c r="F23" i="9"/>
  <c r="F24" i="9" s="1"/>
  <c r="E22" i="9"/>
  <c r="E24" i="9" s="1"/>
  <c r="E23" i="9"/>
  <c r="D22" i="9"/>
  <c r="D23" i="9"/>
  <c r="C22" i="9"/>
  <c r="C24" i="9" s="1"/>
  <c r="C23" i="9"/>
  <c r="B23" i="9"/>
  <c r="U5" i="9"/>
  <c r="H6" i="9"/>
  <c r="Q6" i="9" s="1"/>
  <c r="T7" i="9"/>
  <c r="T10" i="9" s="1"/>
  <c r="S7" i="9"/>
  <c r="M8" i="9"/>
  <c r="U11" i="9"/>
  <c r="Q11" i="9"/>
  <c r="P5" i="9"/>
  <c r="P10" i="9" s="1"/>
  <c r="P12" i="9" s="1"/>
  <c r="P11" i="9"/>
  <c r="O5" i="9"/>
  <c r="O10" i="9" s="1"/>
  <c r="O11" i="9"/>
  <c r="N10" i="9"/>
  <c r="N12" i="9" s="1"/>
  <c r="N11" i="9"/>
  <c r="M5" i="9"/>
  <c r="M11" i="9"/>
  <c r="L5" i="9"/>
  <c r="L10" i="9" s="1"/>
  <c r="L12" i="9" s="1"/>
  <c r="L11" i="9"/>
  <c r="K10" i="9"/>
  <c r="K12" i="9" s="1"/>
  <c r="K11" i="9"/>
  <c r="J10" i="9"/>
  <c r="J12" i="9" s="1"/>
  <c r="J11" i="9"/>
  <c r="I10" i="9"/>
  <c r="I11" i="9"/>
  <c r="I12" i="9"/>
  <c r="H5" i="9"/>
  <c r="H10" i="9" s="1"/>
  <c r="H12" i="9" s="1"/>
  <c r="H11" i="9"/>
  <c r="G10" i="9"/>
  <c r="G11" i="9"/>
  <c r="G12" i="9" s="1"/>
  <c r="F10" i="9"/>
  <c r="F12" i="9" s="1"/>
  <c r="F11" i="9"/>
  <c r="E10" i="9"/>
  <c r="E11" i="9"/>
  <c r="E12" i="9" s="1"/>
  <c r="D10" i="9"/>
  <c r="D11" i="9"/>
  <c r="D12" i="9" s="1"/>
  <c r="C10" i="9"/>
  <c r="C12" i="9" s="1"/>
  <c r="C11" i="9"/>
  <c r="B10" i="9"/>
  <c r="B11" i="9"/>
  <c r="L17" i="8"/>
  <c r="B18" i="8"/>
  <c r="C18" i="8"/>
  <c r="C22" i="8" s="1"/>
  <c r="C24" i="8" s="1"/>
  <c r="I18" i="8"/>
  <c r="L18" i="8" s="1"/>
  <c r="K19" i="8"/>
  <c r="K22" i="8" s="1"/>
  <c r="I20" i="8"/>
  <c r="L20" i="8" s="1"/>
  <c r="L23" i="8"/>
  <c r="I23" i="8"/>
  <c r="H22" i="8"/>
  <c r="H23" i="8"/>
  <c r="G22" i="8"/>
  <c r="G24" i="8" s="1"/>
  <c r="G23" i="8"/>
  <c r="F22" i="8"/>
  <c r="F23" i="8"/>
  <c r="F24" i="8"/>
  <c r="E22" i="8"/>
  <c r="E24" i="8" s="1"/>
  <c r="E23" i="8"/>
  <c r="D22" i="8"/>
  <c r="D23" i="8"/>
  <c r="C17" i="8"/>
  <c r="C23" i="8"/>
  <c r="B17" i="8"/>
  <c r="B23" i="8"/>
  <c r="S5" i="8"/>
  <c r="U5" i="8" s="1"/>
  <c r="M6" i="8"/>
  <c r="Q6" i="8" s="1"/>
  <c r="M10" i="8"/>
  <c r="M12" i="8" s="1"/>
  <c r="T7" i="8"/>
  <c r="T10" i="8" s="1"/>
  <c r="H8" i="8"/>
  <c r="Q8" i="8" s="1"/>
  <c r="U8" i="8" s="1"/>
  <c r="U11" i="8"/>
  <c r="Q11" i="8"/>
  <c r="P10" i="8"/>
  <c r="P11" i="8"/>
  <c r="O5" i="8"/>
  <c r="O10" i="8" s="1"/>
  <c r="O12" i="8" s="1"/>
  <c r="O11" i="8"/>
  <c r="N10" i="8"/>
  <c r="N11" i="8"/>
  <c r="N12" i="8" s="1"/>
  <c r="M11" i="8"/>
  <c r="L10" i="8"/>
  <c r="L11" i="8"/>
  <c r="K10" i="8"/>
  <c r="K11" i="8"/>
  <c r="K12" i="8"/>
  <c r="J10" i="8"/>
  <c r="J11" i="8"/>
  <c r="I10" i="8"/>
  <c r="I11" i="8"/>
  <c r="H5" i="8"/>
  <c r="H11" i="8"/>
  <c r="G10" i="8"/>
  <c r="G11" i="8"/>
  <c r="G12" i="8" s="1"/>
  <c r="F10" i="8"/>
  <c r="F11" i="8"/>
  <c r="E10" i="8"/>
  <c r="E11" i="8"/>
  <c r="D10" i="8"/>
  <c r="D12" i="8" s="1"/>
  <c r="D11" i="8"/>
  <c r="C10" i="8"/>
  <c r="C11" i="8"/>
  <c r="C12" i="8" s="1"/>
  <c r="B10" i="8"/>
  <c r="B11" i="8"/>
  <c r="B12" i="8"/>
  <c r="E51" i="1"/>
  <c r="C51" i="1"/>
  <c r="G29" i="1"/>
  <c r="C29" i="1"/>
  <c r="D29" i="1"/>
  <c r="E29" i="1"/>
  <c r="E20" i="19"/>
  <c r="E26" i="19" s="1"/>
  <c r="E28" i="19" s="1"/>
  <c r="P12" i="10"/>
  <c r="J80" i="30"/>
  <c r="L80" i="30" s="1"/>
  <c r="J34" i="19"/>
  <c r="J33" i="19"/>
  <c r="J45" i="19" s="1"/>
  <c r="J35" i="19"/>
  <c r="J36" i="19"/>
  <c r="J40" i="19"/>
  <c r="J41" i="19"/>
  <c r="I24" i="19"/>
  <c r="J22" i="19" s="1"/>
  <c r="J24" i="19" s="1"/>
  <c r="K24" i="19"/>
  <c r="L23" i="19" s="1"/>
  <c r="O420" i="28"/>
  <c r="N47" i="19"/>
  <c r="N49" i="19" s="1"/>
  <c r="N44" i="1"/>
  <c r="J12" i="8"/>
  <c r="N27" i="19"/>
  <c r="L48" i="19"/>
  <c r="J51" i="19"/>
  <c r="J53" i="19"/>
  <c r="N35" i="1"/>
  <c r="J17" i="1"/>
  <c r="N24" i="1"/>
  <c r="J23" i="1"/>
  <c r="J25" i="1"/>
  <c r="L19" i="19"/>
  <c r="L13" i="19"/>
  <c r="T40" i="1"/>
  <c r="R15" i="1"/>
  <c r="R10" i="1"/>
  <c r="O21" i="1"/>
  <c r="P13" i="1" s="1"/>
  <c r="P17" i="1"/>
  <c r="J8" i="1"/>
  <c r="J21" i="1" s="1"/>
  <c r="J18" i="1"/>
  <c r="L44" i="1"/>
  <c r="R17" i="1"/>
  <c r="R12" i="1"/>
  <c r="R8" i="1"/>
  <c r="R21" i="1" s="1"/>
  <c r="R14" i="1"/>
  <c r="J14" i="1"/>
  <c r="T43" i="1"/>
  <c r="T39" i="1"/>
  <c r="J27" i="1"/>
  <c r="J29" i="1" s="1"/>
  <c r="J28" i="1"/>
  <c r="Q8" i="9"/>
  <c r="U8" i="9" s="1"/>
  <c r="P48" i="19"/>
  <c r="F51" i="1"/>
  <c r="N18" i="10"/>
  <c r="T12" i="1"/>
  <c r="T8" i="1"/>
  <c r="T21" i="1"/>
  <c r="Q24" i="19"/>
  <c r="R23" i="19" s="1"/>
  <c r="N19" i="1"/>
  <c r="N11" i="1"/>
  <c r="N12" i="1"/>
  <c r="N13" i="1"/>
  <c r="N18" i="1"/>
  <c r="N8" i="1"/>
  <c r="N21" i="1"/>
  <c r="N17" i="1"/>
  <c r="P11" i="19"/>
  <c r="R19" i="19"/>
  <c r="R19" i="1"/>
  <c r="R11" i="1"/>
  <c r="L38" i="1"/>
  <c r="S24" i="19"/>
  <c r="P33" i="19"/>
  <c r="P45" i="19"/>
  <c r="P36" i="19"/>
  <c r="P40" i="19"/>
  <c r="P44" i="19"/>
  <c r="R36" i="19"/>
  <c r="R40" i="19"/>
  <c r="R44" i="19"/>
  <c r="T35" i="19"/>
  <c r="T39" i="19"/>
  <c r="T43" i="19"/>
  <c r="P51" i="19"/>
  <c r="P53" i="19" s="1"/>
  <c r="P37" i="19"/>
  <c r="P41" i="19"/>
  <c r="R37" i="19"/>
  <c r="R41" i="19"/>
  <c r="T36" i="19"/>
  <c r="T40" i="19"/>
  <c r="T44" i="19"/>
  <c r="P35" i="19"/>
  <c r="P39" i="19"/>
  <c r="P43" i="19"/>
  <c r="R35" i="19"/>
  <c r="R39" i="19"/>
  <c r="R43" i="19"/>
  <c r="T34" i="19"/>
  <c r="T38" i="19"/>
  <c r="Z35" i="1"/>
  <c r="Z41" i="1"/>
  <c r="Z42" i="1"/>
  <c r="V35" i="1"/>
  <c r="V37" i="1"/>
  <c r="V41" i="1"/>
  <c r="V45" i="1"/>
  <c r="V34" i="1"/>
  <c r="V47" i="1" s="1"/>
  <c r="V42" i="1"/>
  <c r="V39" i="1"/>
  <c r="V36" i="1"/>
  <c r="V40" i="1"/>
  <c r="X13" i="1"/>
  <c r="X8" i="1"/>
  <c r="X21" i="1" s="1"/>
  <c r="X16" i="1"/>
  <c r="V15" i="1"/>
  <c r="V11" i="1"/>
  <c r="V19" i="1"/>
  <c r="V16" i="1"/>
  <c r="U25" i="1"/>
  <c r="V24" i="1" s="1"/>
  <c r="V23" i="1"/>
  <c r="V25" i="1" s="1"/>
  <c r="W25" i="1"/>
  <c r="X24" i="1" s="1"/>
  <c r="V9" i="1"/>
  <c r="V10" i="1"/>
  <c r="Z44" i="1"/>
  <c r="Z36" i="1"/>
  <c r="X35" i="1"/>
  <c r="X40" i="1"/>
  <c r="X38" i="1"/>
  <c r="X42" i="1"/>
  <c r="X36" i="1"/>
  <c r="X44" i="1"/>
  <c r="X41" i="1"/>
  <c r="Y29" i="1"/>
  <c r="Z28" i="1" s="1"/>
  <c r="Z27" i="1"/>
  <c r="Z29" i="1" s="1"/>
  <c r="U29" i="1"/>
  <c r="V27" i="1" s="1"/>
  <c r="V29" i="1" s="1"/>
  <c r="Y25" i="1"/>
  <c r="Z24" i="1" s="1"/>
  <c r="W29" i="1"/>
  <c r="X28" i="1"/>
  <c r="O419" i="28"/>
  <c r="M28" i="19"/>
  <c r="N26" i="19"/>
  <c r="N28" i="19" s="1"/>
  <c r="Q47" i="1"/>
  <c r="R34" i="1" s="1"/>
  <c r="R47" i="1" s="1"/>
  <c r="L39" i="19"/>
  <c r="O24" i="19"/>
  <c r="P22" i="19" s="1"/>
  <c r="P24" i="19" s="1"/>
  <c r="V53" i="1"/>
  <c r="V55" i="1" s="1"/>
  <c r="U9" i="10"/>
  <c r="D45" i="19"/>
  <c r="N9" i="1"/>
  <c r="I47" i="1"/>
  <c r="X9" i="1"/>
  <c r="X44" i="19"/>
  <c r="X36" i="19"/>
  <c r="X19" i="19"/>
  <c r="X15" i="19"/>
  <c r="X11" i="19"/>
  <c r="X8" i="19"/>
  <c r="X20" i="19" s="1"/>
  <c r="X39" i="19"/>
  <c r="X35" i="19"/>
  <c r="X18" i="19"/>
  <c r="X14" i="19"/>
  <c r="X10" i="19"/>
  <c r="X34" i="19"/>
  <c r="X42" i="19"/>
  <c r="Z11" i="19"/>
  <c r="Z44" i="19"/>
  <c r="Z10" i="19"/>
  <c r="Z13" i="19"/>
  <c r="X38" i="19"/>
  <c r="Z35" i="19"/>
  <c r="P38" i="19"/>
  <c r="R42" i="19"/>
  <c r="V8" i="19"/>
  <c r="V20" i="19"/>
  <c r="V13" i="19"/>
  <c r="C26" i="19"/>
  <c r="C28" i="19" s="1"/>
  <c r="H38" i="19"/>
  <c r="F45" i="19"/>
  <c r="F20" i="19"/>
  <c r="R51" i="19"/>
  <c r="R53" i="19" s="1"/>
  <c r="J37" i="19"/>
  <c r="J43" i="19"/>
  <c r="J42" i="19"/>
  <c r="J44" i="19"/>
  <c r="J39" i="19"/>
  <c r="X26" i="19"/>
  <c r="X28" i="19" s="1"/>
  <c r="L26" i="19"/>
  <c r="L28" i="19" s="1"/>
  <c r="L27" i="19"/>
  <c r="J12" i="19"/>
  <c r="J14" i="19"/>
  <c r="N14" i="19"/>
  <c r="N17" i="19"/>
  <c r="Z38" i="19"/>
  <c r="J8" i="19"/>
  <c r="J20" i="19" s="1"/>
  <c r="L10" i="19"/>
  <c r="J13" i="19"/>
  <c r="L11" i="19"/>
  <c r="J18" i="19"/>
  <c r="N8" i="19"/>
  <c r="N20" i="19" s="1"/>
  <c r="L16" i="19"/>
  <c r="J10" i="19"/>
  <c r="H55" i="1"/>
  <c r="L49" i="1"/>
  <c r="L51" i="1"/>
  <c r="P40" i="1"/>
  <c r="R40" i="1"/>
  <c r="L23" i="1"/>
  <c r="L25" i="1"/>
  <c r="D55" i="1"/>
  <c r="D51" i="1"/>
  <c r="L40" i="1"/>
  <c r="X12" i="1"/>
  <c r="X19" i="1"/>
  <c r="X18" i="1"/>
  <c r="T10" i="1"/>
  <c r="T18" i="1"/>
  <c r="T13" i="1"/>
  <c r="N15" i="1"/>
  <c r="N14" i="1"/>
  <c r="N10" i="1"/>
  <c r="L9" i="1"/>
  <c r="J10" i="1"/>
  <c r="J19" i="1"/>
  <c r="J16" i="1"/>
  <c r="J11" i="1"/>
  <c r="I28" i="19"/>
  <c r="J27" i="19" s="1"/>
  <c r="L53" i="1"/>
  <c r="L55" i="1" s="1"/>
  <c r="N49" i="1"/>
  <c r="N51" i="1"/>
  <c r="J49" i="1"/>
  <c r="J51" i="1" s="1"/>
  <c r="N27" i="1"/>
  <c r="N29" i="1"/>
  <c r="L16" i="1"/>
  <c r="L15" i="1"/>
  <c r="L42" i="19"/>
  <c r="L33" i="19"/>
  <c r="L45" i="19"/>
  <c r="L40" i="19"/>
  <c r="L43" i="19"/>
  <c r="L35" i="19"/>
  <c r="L34" i="19"/>
  <c r="N16" i="19"/>
  <c r="N13" i="19"/>
  <c r="N19" i="19"/>
  <c r="N11" i="19"/>
  <c r="N10" i="19"/>
  <c r="N15" i="19"/>
  <c r="N18" i="19"/>
  <c r="N36" i="1"/>
  <c r="N42" i="1"/>
  <c r="N39" i="1"/>
  <c r="T53" i="1"/>
  <c r="T55" i="1"/>
  <c r="P49" i="1"/>
  <c r="P51" i="1" s="1"/>
  <c r="T45" i="1"/>
  <c r="T41" i="1"/>
  <c r="T37" i="1"/>
  <c r="T38" i="1"/>
  <c r="T34" i="1"/>
  <c r="T47" i="1"/>
  <c r="T44" i="1"/>
  <c r="T42" i="1"/>
  <c r="T36" i="1"/>
  <c r="P38" i="1"/>
  <c r="T28" i="1"/>
  <c r="R34" i="19"/>
  <c r="T12" i="19"/>
  <c r="T9" i="19"/>
  <c r="R14" i="19"/>
  <c r="T17" i="19"/>
  <c r="R13" i="19"/>
  <c r="P18" i="19"/>
  <c r="R12" i="19"/>
  <c r="T18" i="19"/>
  <c r="T13" i="19"/>
  <c r="P19" i="19"/>
  <c r="X48" i="19"/>
  <c r="X23" i="19"/>
  <c r="V22" i="19"/>
  <c r="V24" i="19"/>
  <c r="Z17" i="19"/>
  <c r="Z14" i="19"/>
  <c r="Z16" i="19"/>
  <c r="Z12" i="19"/>
  <c r="Z8" i="19"/>
  <c r="Z20" i="19" s="1"/>
  <c r="Z19" i="19"/>
  <c r="Z15" i="19"/>
  <c r="Z42" i="19"/>
  <c r="Z36" i="19"/>
  <c r="Z37" i="19"/>
  <c r="Z9" i="19"/>
  <c r="Z43" i="19"/>
  <c r="Z34" i="19"/>
  <c r="Z40" i="19"/>
  <c r="Z41" i="19"/>
  <c r="X12" i="19"/>
  <c r="X16" i="19"/>
  <c r="X43" i="19"/>
  <c r="X40" i="19"/>
  <c r="V11" i="19"/>
  <c r="V35" i="19"/>
  <c r="V15" i="19"/>
  <c r="V17" i="19"/>
  <c r="V38" i="19"/>
  <c r="V34" i="19"/>
  <c r="V45" i="19"/>
  <c r="V19" i="19"/>
  <c r="V9" i="19"/>
  <c r="V16" i="19"/>
  <c r="V42" i="19"/>
  <c r="V44" i="19"/>
  <c r="V12" i="19"/>
  <c r="V40" i="19"/>
  <c r="V10" i="19"/>
  <c r="V43" i="19"/>
  <c r="V39" i="19"/>
  <c r="V37" i="19"/>
  <c r="V36" i="19"/>
  <c r="V41" i="19"/>
  <c r="V14" i="19"/>
  <c r="X49" i="1"/>
  <c r="X51" i="1" s="1"/>
  <c r="V49" i="1"/>
  <c r="V51" i="1" s="1"/>
  <c r="Z40" i="1"/>
  <c r="Z18" i="1"/>
  <c r="Z16" i="1"/>
  <c r="X27" i="1"/>
  <c r="X29" i="1" s="1"/>
  <c r="X17" i="1"/>
  <c r="X14" i="1"/>
  <c r="V17" i="1"/>
  <c r="V13" i="1"/>
  <c r="E24" i="19"/>
  <c r="H35" i="19"/>
  <c r="K22" i="10"/>
  <c r="F29" i="1"/>
  <c r="P11" i="1"/>
  <c r="N40" i="19"/>
  <c r="Z23" i="19"/>
  <c r="Z22" i="19"/>
  <c r="Z24" i="19"/>
  <c r="S7" i="8"/>
  <c r="S10" i="8" s="1"/>
  <c r="L22" i="19"/>
  <c r="L24" i="19" s="1"/>
  <c r="H9" i="19"/>
  <c r="T28" i="19"/>
  <c r="L45" i="1"/>
  <c r="V18" i="1"/>
  <c r="V8" i="1"/>
  <c r="V14" i="1"/>
  <c r="N21" i="10"/>
  <c r="T10" i="10"/>
  <c r="Z54" i="1"/>
  <c r="Z53" i="1"/>
  <c r="Z55" i="1"/>
  <c r="T23" i="1"/>
  <c r="T25" i="1"/>
  <c r="X11" i="1"/>
  <c r="X52" i="19"/>
  <c r="T41" i="19"/>
  <c r="X45" i="1"/>
  <c r="X15" i="1"/>
  <c r="V51" i="19"/>
  <c r="V53" i="19" s="1"/>
  <c r="X39" i="1"/>
  <c r="V21" i="1"/>
  <c r="F49" i="19"/>
  <c r="Z48" i="19"/>
  <c r="V47" i="19"/>
  <c r="V49" i="19" s="1"/>
  <c r="R38" i="19"/>
  <c r="T42" i="19"/>
  <c r="L38" i="19"/>
  <c r="L44" i="19"/>
  <c r="L36" i="19"/>
  <c r="L41" i="19"/>
  <c r="F24" i="19"/>
  <c r="H14" i="19"/>
  <c r="H13" i="19"/>
  <c r="N41" i="19"/>
  <c r="H17" i="19"/>
  <c r="H41" i="19"/>
  <c r="N44" i="19"/>
  <c r="H10" i="19"/>
  <c r="H43" i="19"/>
  <c r="H36" i="19"/>
  <c r="H11" i="19"/>
  <c r="H40" i="19"/>
  <c r="N43" i="19"/>
  <c r="H44" i="19"/>
  <c r="N35" i="19"/>
  <c r="N36" i="19"/>
  <c r="G24" i="19"/>
  <c r="G26" i="19" s="1"/>
  <c r="N42" i="19"/>
  <c r="N34" i="19"/>
  <c r="H42" i="19"/>
  <c r="H37" i="19"/>
  <c r="H15" i="19"/>
  <c r="H16" i="19"/>
  <c r="H19" i="19"/>
  <c r="H18" i="19"/>
  <c r="H39" i="19"/>
  <c r="N39" i="19"/>
  <c r="N37" i="19"/>
  <c r="H12" i="19"/>
  <c r="H34" i="19"/>
  <c r="C24" i="19"/>
  <c r="P27" i="19"/>
  <c r="N22" i="19"/>
  <c r="N24" i="19" s="1"/>
  <c r="Z18" i="19"/>
  <c r="J16" i="19"/>
  <c r="L18" i="19"/>
  <c r="L9" i="19"/>
  <c r="L14" i="19"/>
  <c r="L17" i="19"/>
  <c r="J17" i="19"/>
  <c r="J9" i="19"/>
  <c r="J11" i="19"/>
  <c r="J15" i="19"/>
  <c r="L8" i="19"/>
  <c r="L20" i="19" s="1"/>
  <c r="L12" i="19"/>
  <c r="L15" i="19"/>
  <c r="R50" i="1"/>
  <c r="X37" i="1"/>
  <c r="X43" i="1"/>
  <c r="V38" i="1"/>
  <c r="R39" i="1"/>
  <c r="P42" i="1"/>
  <c r="P45" i="1"/>
  <c r="P35" i="1"/>
  <c r="P36" i="1"/>
  <c r="P37" i="1"/>
  <c r="P43" i="1"/>
  <c r="P44" i="1"/>
  <c r="P41" i="1"/>
  <c r="P39" i="1"/>
  <c r="T9" i="1"/>
  <c r="T19" i="1"/>
  <c r="T16" i="1"/>
  <c r="T14" i="1"/>
  <c r="T15" i="1"/>
  <c r="T11" i="1"/>
  <c r="R20" i="1"/>
  <c r="R9" i="1"/>
  <c r="R13" i="1"/>
  <c r="R18" i="1"/>
  <c r="P8" i="1"/>
  <c r="P21" i="1"/>
  <c r="P9" i="1"/>
  <c r="N54" i="1"/>
  <c r="N43" i="1"/>
  <c r="N38" i="1"/>
  <c r="N37" i="1"/>
  <c r="N34" i="1"/>
  <c r="N47" i="1"/>
  <c r="N45" i="1"/>
  <c r="N41" i="1"/>
  <c r="J12" i="1"/>
  <c r="J13" i="1"/>
  <c r="F55" i="1"/>
  <c r="H51" i="1"/>
  <c r="L43" i="1"/>
  <c r="L42" i="1"/>
  <c r="L36" i="1"/>
  <c r="L34" i="1"/>
  <c r="J37" i="1"/>
  <c r="J35" i="1"/>
  <c r="H29" i="1"/>
  <c r="D24" i="19"/>
  <c r="S10" i="9"/>
  <c r="L35" i="1"/>
  <c r="L37" i="1"/>
  <c r="J45" i="1"/>
  <c r="J36" i="1"/>
  <c r="J42" i="1"/>
  <c r="J38" i="1"/>
  <c r="J43" i="1"/>
  <c r="J44" i="1"/>
  <c r="J34" i="1"/>
  <c r="J41" i="1"/>
  <c r="J39" i="1"/>
  <c r="L41" i="1"/>
  <c r="T47" i="19"/>
  <c r="N38" i="19"/>
  <c r="J23" i="19" l="1"/>
  <c r="I22" i="8"/>
  <c r="I24" i="8" s="1"/>
  <c r="T15" i="19"/>
  <c r="T10" i="19"/>
  <c r="R15" i="19"/>
  <c r="P15" i="19"/>
  <c r="L14" i="1"/>
  <c r="L17" i="1"/>
  <c r="Z37" i="1"/>
  <c r="Z17" i="1"/>
  <c r="Z46" i="1"/>
  <c r="R17" i="19"/>
  <c r="F12" i="8"/>
  <c r="I12" i="8"/>
  <c r="P12" i="8"/>
  <c r="H24" i="8"/>
  <c r="B22" i="8"/>
  <c r="B24" i="8" s="1"/>
  <c r="M10" i="9"/>
  <c r="M12" i="9" s="1"/>
  <c r="K207" i="31"/>
  <c r="K216" i="31"/>
  <c r="L216" i="31" s="1"/>
  <c r="K414" i="28"/>
  <c r="E12" i="8"/>
  <c r="L12" i="8"/>
  <c r="E33" i="8"/>
  <c r="E34" i="8" s="1"/>
  <c r="R9" i="19"/>
  <c r="P16" i="19"/>
  <c r="P10" i="19"/>
  <c r="J47" i="19"/>
  <c r="J49" i="19" s="1"/>
  <c r="L10" i="1"/>
  <c r="J26" i="19"/>
  <c r="J28" i="19" s="1"/>
  <c r="L12" i="1"/>
  <c r="O423" i="28"/>
  <c r="Z45" i="1"/>
  <c r="Z11" i="1"/>
  <c r="Z10" i="1"/>
  <c r="P9" i="19"/>
  <c r="G24" i="9"/>
  <c r="J53" i="1"/>
  <c r="J55" i="1" s="1"/>
  <c r="Z38" i="1"/>
  <c r="Z49" i="1"/>
  <c r="Z51" i="1" s="1"/>
  <c r="J129" i="27"/>
  <c r="R53" i="1"/>
  <c r="R55" i="1" s="1"/>
  <c r="D24" i="8"/>
  <c r="J47" i="1"/>
  <c r="U7" i="9"/>
  <c r="L47" i="1"/>
  <c r="L11" i="1"/>
  <c r="R27" i="1"/>
  <c r="R29" i="1" s="1"/>
  <c r="P23" i="1"/>
  <c r="P25" i="1" s="1"/>
  <c r="Z23" i="1"/>
  <c r="Z25" i="1" s="1"/>
  <c r="Z12" i="1"/>
  <c r="R11" i="19"/>
  <c r="Z39" i="1"/>
  <c r="Z19" i="1"/>
  <c r="P13" i="19"/>
  <c r="B12" i="9"/>
  <c r="D24" i="9"/>
  <c r="C27" i="8"/>
  <c r="C28" i="8" s="1"/>
  <c r="N12" i="10"/>
  <c r="B12" i="10"/>
  <c r="T52" i="19"/>
  <c r="P15" i="1"/>
  <c r="H45" i="19"/>
  <c r="U7" i="8"/>
  <c r="P20" i="1"/>
  <c r="P14" i="1"/>
  <c r="V28" i="1"/>
  <c r="Z13" i="1"/>
  <c r="T16" i="19"/>
  <c r="T14" i="19"/>
  <c r="P12" i="19"/>
  <c r="X23" i="1"/>
  <c r="X25" i="1" s="1"/>
  <c r="Z43" i="1"/>
  <c r="Z15" i="1"/>
  <c r="R18" i="19"/>
  <c r="O12" i="9"/>
  <c r="H24" i="9"/>
  <c r="B24" i="9"/>
  <c r="E33" i="9"/>
  <c r="E34" i="9" s="1"/>
  <c r="K12" i="10"/>
  <c r="K185" i="31"/>
  <c r="K196" i="31" s="1"/>
  <c r="K198" i="31" s="1"/>
  <c r="J147" i="27"/>
  <c r="L147" i="27" s="1"/>
  <c r="T17" i="1"/>
  <c r="H20" i="19"/>
  <c r="L19" i="1"/>
  <c r="C12" i="10"/>
  <c r="P17" i="19"/>
  <c r="R16" i="19"/>
  <c r="L18" i="1"/>
  <c r="H48" i="19"/>
  <c r="H49" i="19" s="1"/>
  <c r="P12" i="1"/>
  <c r="Z14" i="1"/>
  <c r="R10" i="19"/>
  <c r="T19" i="19"/>
  <c r="T11" i="19"/>
  <c r="L8" i="1"/>
  <c r="L21" i="1" s="1"/>
  <c r="Z20" i="1"/>
  <c r="Z34" i="1"/>
  <c r="Z47" i="1" s="1"/>
  <c r="Z9" i="1"/>
  <c r="P14" i="19"/>
  <c r="J67" i="30"/>
  <c r="K67" i="30" s="1"/>
  <c r="N51" i="19"/>
  <c r="N53" i="19" s="1"/>
  <c r="N22" i="10"/>
  <c r="N24" i="10" s="1"/>
  <c r="S10" i="10"/>
  <c r="U7" i="10"/>
  <c r="H26" i="19"/>
  <c r="G28" i="19"/>
  <c r="U10" i="10"/>
  <c r="U12" i="10" s="1"/>
  <c r="J138" i="27"/>
  <c r="J140" i="27" s="1"/>
  <c r="K209" i="31"/>
  <c r="M207" i="31"/>
  <c r="O414" i="28"/>
  <c r="K416" i="28"/>
  <c r="Q10" i="9"/>
  <c r="Q12" i="9" s="1"/>
  <c r="U6" i="9"/>
  <c r="U10" i="9" s="1"/>
  <c r="U12" i="9" s="1"/>
  <c r="U6" i="8"/>
  <c r="U10" i="8" s="1"/>
  <c r="U12" i="8" s="1"/>
  <c r="Q10" i="8"/>
  <c r="Q12" i="8" s="1"/>
  <c r="L22" i="8"/>
  <c r="L24" i="8" s="1"/>
  <c r="L146" i="27"/>
  <c r="L148" i="27" s="1"/>
  <c r="J148" i="27"/>
  <c r="J149" i="27" s="1"/>
  <c r="L51" i="19"/>
  <c r="L53" i="19" s="1"/>
  <c r="R48" i="19"/>
  <c r="Z52" i="19"/>
  <c r="R41" i="1"/>
  <c r="K400" i="28"/>
  <c r="L400" i="28" s="1"/>
  <c r="H10" i="8"/>
  <c r="H12" i="8" s="1"/>
  <c r="H51" i="19"/>
  <c r="R45" i="1"/>
  <c r="K24" i="10"/>
  <c r="R22" i="19"/>
  <c r="R24" i="19" s="1"/>
  <c r="P23" i="19"/>
  <c r="E33" i="10"/>
  <c r="E34" i="10" s="1"/>
  <c r="T51" i="19"/>
  <c r="T53" i="19" s="1"/>
  <c r="T22" i="19"/>
  <c r="P16" i="1"/>
  <c r="R43" i="1"/>
  <c r="U9" i="8"/>
  <c r="C27" i="9"/>
  <c r="C28" i="9" s="1"/>
  <c r="Q10" i="10"/>
  <c r="Q12" i="10" s="1"/>
  <c r="R36" i="1"/>
  <c r="H52" i="19"/>
  <c r="H27" i="19"/>
  <c r="P10" i="1"/>
  <c r="R37" i="1"/>
  <c r="H24" i="10"/>
  <c r="T49" i="1"/>
  <c r="T51" i="1" s="1"/>
  <c r="T23" i="19"/>
  <c r="H23" i="19"/>
  <c r="H24" i="19" s="1"/>
  <c r="K423" i="28"/>
  <c r="L423" i="28" s="1"/>
  <c r="J79" i="30"/>
  <c r="T48" i="19"/>
  <c r="T49" i="19" s="1"/>
  <c r="P18" i="1"/>
  <c r="R35" i="1"/>
  <c r="P19" i="1"/>
  <c r="R44" i="1"/>
  <c r="R38" i="1"/>
  <c r="R42" i="1"/>
  <c r="K18" i="9"/>
  <c r="J135" i="27"/>
  <c r="K135" i="27" s="1"/>
  <c r="R27" i="19"/>
  <c r="P54" i="1"/>
  <c r="X37" i="19"/>
  <c r="J9" i="1"/>
  <c r="R23" i="1"/>
  <c r="R25" i="1" s="1"/>
  <c r="E37" i="10" l="1"/>
  <c r="E38" i="10" s="1"/>
  <c r="J70" i="30"/>
  <c r="J72" i="30" s="1"/>
  <c r="K403" i="28"/>
  <c r="K405" i="28" s="1"/>
  <c r="H28" i="19"/>
  <c r="H53" i="19"/>
  <c r="N18" i="9"/>
  <c r="N22" i="9" s="1"/>
  <c r="N24" i="9" s="1"/>
  <c r="K22" i="9"/>
  <c r="K24" i="9" s="1"/>
  <c r="J81" i="30"/>
  <c r="L79" i="30"/>
  <c r="T24" i="19"/>
  <c r="J82" i="30" l="1"/>
  <c r="L8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19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inbald</author>
  </authors>
  <commentList>
    <comment ref="I39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inbald:</t>
        </r>
        <r>
          <rPr>
            <sz val="8"/>
            <color indexed="81"/>
            <rFont val="Tahoma"/>
            <family val="2"/>
          </rPr>
          <t xml:space="preserve">
בשנתי הולך לביאור 22
לקובץ 
הכנסות מהשקעות, נטו והכנסות מימון_12.10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O5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הראל חברה לביטוח מויין מסחיר ללא סחיר
</t>
        </r>
      </text>
    </comment>
    <comment ref="M6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2522160 החלפת אגח
דיסקונט ד' ב-דיסקונט ט'  -
 כמו קניה
פ"י 200134</t>
        </r>
      </text>
    </comment>
    <comment ref="H8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2450000 החלפת אגח
דיסקונט ד' ב-דיסקונט ט'  - כמו מכירה
פ"י 200134</t>
        </r>
      </text>
    </comment>
    <comment ref="H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 xml:space="preserve">YaronYog:
</t>
        </r>
        <r>
          <rPr>
            <sz val="8"/>
            <color indexed="81"/>
            <rFont val="Tahoma"/>
            <family val="2"/>
          </rPr>
          <t xml:space="preserve"> 72160
רווח שמומש בגין החלפת אגח דיסקונט
מויין לרווח שמומש
4913 לא מוסבר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H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ואג"ח שטראוס ב משקלי לצמוד מדד</t>
        </r>
      </text>
    </comment>
    <comment ref="M5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מיון אגח שטראוס ב משקלי לצמוד מדד</t>
        </r>
      </text>
    </comment>
    <comment ref="O5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אג"ח לאומי מימון ו מויין מלא סחיר לסחיר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YaronYog</author>
  </authors>
  <commentList>
    <comment ref="B2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YaronYog:</t>
        </r>
        <r>
          <rPr>
            <sz val="8"/>
            <color indexed="81"/>
            <rFont val="Tahoma"/>
            <family val="2"/>
          </rPr>
          <t xml:space="preserve">
מימוש הטבה - איגוד</t>
        </r>
      </text>
    </comment>
  </commentList>
</comments>
</file>

<file path=xl/sharedStrings.xml><?xml version="1.0" encoding="utf-8"?>
<sst xmlns="http://schemas.openxmlformats.org/spreadsheetml/2006/main" count="8296" uniqueCount="1297">
  <si>
    <t>בנק המזרחי  408-427747 השקעות</t>
  </si>
  <si>
    <t>1-89-10-0800</t>
  </si>
  <si>
    <t>בנק הפועלים חח"ד 6043</t>
  </si>
  <si>
    <t>1-88-20-0022</t>
  </si>
  <si>
    <t>השאלה</t>
  </si>
  <si>
    <t>1092139</t>
  </si>
  <si>
    <t>69177</t>
  </si>
  <si>
    <t>1-89-10-0810</t>
  </si>
  <si>
    <t>בנק הפועלים -6043דולר ארה"ב</t>
  </si>
  <si>
    <t>1-89-10-0202</t>
  </si>
  <si>
    <t>בנק מזרחי 103747 - דולר ארה"ב</t>
  </si>
  <si>
    <t>1-89-10-0210</t>
  </si>
  <si>
    <t>בנק המזרחי  408-103771 השקעות</t>
  </si>
  <si>
    <t>דיבידנד פריגו</t>
  </si>
  <si>
    <t>1-89-10-0212</t>
  </si>
  <si>
    <t>בנק מזרחי 103771 - דולר ארה"ב</t>
  </si>
  <si>
    <t>1096775</t>
  </si>
  <si>
    <t>70480983</t>
  </si>
  <si>
    <t>62222</t>
  </si>
  <si>
    <t>1092600</t>
  </si>
  <si>
    <t>1-89-10-0811</t>
  </si>
  <si>
    <t>בנק הפועלים -6043אירו</t>
  </si>
  <si>
    <t>1-88-20-0023</t>
  </si>
  <si>
    <t>126011</t>
  </si>
  <si>
    <t>70480678</t>
  </si>
  <si>
    <t>629014</t>
  </si>
  <si>
    <t>1092428</t>
  </si>
  <si>
    <t>פריגו</t>
  </si>
  <si>
    <t>1-89-10-0111</t>
  </si>
  <si>
    <t>בל'ל-אירו 852001/92 (13782/6)</t>
  </si>
  <si>
    <t>70558952</t>
  </si>
  <si>
    <t>לא סחיר</t>
  </si>
  <si>
    <t>אג"ח</t>
  </si>
  <si>
    <t>צמוד מדד</t>
  </si>
  <si>
    <t>מקמ</t>
  </si>
  <si>
    <t>גילון</t>
  </si>
  <si>
    <t>שחר</t>
  </si>
  <si>
    <t>צמוד</t>
  </si>
  <si>
    <t xml:space="preserve"> להמרה צמוד</t>
  </si>
  <si>
    <t>כתב אופציה</t>
  </si>
  <si>
    <t>חול</t>
  </si>
  <si>
    <t>צמוד מט"ח</t>
  </si>
  <si>
    <t>שקלי</t>
  </si>
  <si>
    <t>להמרה שקלי</t>
  </si>
  <si>
    <t>ריבית לקבל</t>
  </si>
  <si>
    <t>ר.לקבל-לא סחיר</t>
  </si>
  <si>
    <t>י.פ</t>
  </si>
  <si>
    <t>רט"מ</t>
  </si>
  <si>
    <t>רווח שמומש</t>
  </si>
  <si>
    <t>י.ס</t>
  </si>
  <si>
    <t>ספרים</t>
  </si>
  <si>
    <t>ת"א 75</t>
  </si>
  <si>
    <t>מעוף</t>
  </si>
  <si>
    <t>יתר</t>
  </si>
  <si>
    <t>אופציות</t>
  </si>
  <si>
    <t>דיבידנד לקבל</t>
  </si>
  <si>
    <t>סה"כ רט"מ</t>
  </si>
  <si>
    <t>סה"כ מומש</t>
  </si>
  <si>
    <t>נכסים לא סחירים</t>
  </si>
  <si>
    <t>נכסים סחירים ונזילים</t>
  </si>
  <si>
    <t>ערך נומינלי</t>
  </si>
  <si>
    <t>3/2009</t>
  </si>
  <si>
    <t>2/2009</t>
  </si>
  <si>
    <t>1/2009</t>
  </si>
  <si>
    <t>תאור הפעולה</t>
  </si>
  <si>
    <t>תת אפיק -1 יתר</t>
  </si>
  <si>
    <t>תזרים</t>
  </si>
  <si>
    <t>יתרת פתיחה</t>
  </si>
  <si>
    <t>הפקדות</t>
  </si>
  <si>
    <t>משיכות</t>
  </si>
  <si>
    <t>סה.כ רווח ברוטו</t>
  </si>
  <si>
    <t>יתרת סגירה</t>
  </si>
  <si>
    <t>רווח</t>
  </si>
  <si>
    <t>רווח שמומש ברוטו</t>
  </si>
  <si>
    <t>רווח שטרם מומש ברוטו</t>
  </si>
  <si>
    <t>סה.כ רווח ברוטו לפני מס</t>
  </si>
  <si>
    <t>סה.כ רווח נטו</t>
  </si>
  <si>
    <t>תת אפיק -1 תל אביב 75</t>
  </si>
  <si>
    <t>תת אפיק -1 מניות מעוף</t>
  </si>
  <si>
    <t>דיבידנד</t>
  </si>
  <si>
    <t>מס במקור</t>
  </si>
  <si>
    <t>סה.כ לאפיק -1 מניות</t>
  </si>
  <si>
    <t>תת אפיק -13 ת.סל - מחקות מדדי מניות בארץ</t>
  </si>
  <si>
    <t>תת אפיק -13 ת.סל - מחקות מדדי מניות בחו"ל</t>
  </si>
  <si>
    <t>קיזוז דיבידנד</t>
  </si>
  <si>
    <t>סה.כ לאפיק -13 תעודות סל</t>
  </si>
  <si>
    <t xml:space="preserve">סה'כ כללי </t>
  </si>
  <si>
    <t>תת אפיק -2 אג'ח מדינה</t>
  </si>
  <si>
    <t>פדיונות</t>
  </si>
  <si>
    <t>ריבית</t>
  </si>
  <si>
    <t>תת אפיק -2 אג'ח קונצרן</t>
  </si>
  <si>
    <t>קיזוז ריבית</t>
  </si>
  <si>
    <t>סה.כ לאפיק -2 מדד</t>
  </si>
  <si>
    <t>תת אפיק -3 קונצרן צמוד מט"ח</t>
  </si>
  <si>
    <t>תת אפיק -3 אג'ח חו'ל</t>
  </si>
  <si>
    <t>תת אפיק -3 מדינה צמוד מט"ח</t>
  </si>
  <si>
    <t>סה.כ לאפיק -3 מט'ח</t>
  </si>
  <si>
    <t>תת אפיק -4 מ.ק.מ</t>
  </si>
  <si>
    <t>תת אפיק -4 גילון</t>
  </si>
  <si>
    <t>תת אפיק -4 שחר</t>
  </si>
  <si>
    <t>תת אפיק -4 אג'ח קונצרני</t>
  </si>
  <si>
    <t>בשביל תרומת מרכיבי השקעה של חברות ביטוח</t>
  </si>
  <si>
    <t>אג"ח סחיר -  ריבית לקבל שח</t>
  </si>
  <si>
    <t>200010</t>
  </si>
  <si>
    <t>1120138</t>
  </si>
  <si>
    <t>1120468</t>
  </si>
  <si>
    <t>200016</t>
  </si>
  <si>
    <t>1121201</t>
  </si>
  <si>
    <t>13207</t>
  </si>
  <si>
    <t>59897</t>
  </si>
  <si>
    <t>200056</t>
  </si>
  <si>
    <t>1410224</t>
  </si>
  <si>
    <t>1410232</t>
  </si>
  <si>
    <t>1106947</t>
  </si>
  <si>
    <t>מניות - דיבידנד לקבל שח</t>
  </si>
  <si>
    <t>1-88-20-0026</t>
  </si>
  <si>
    <t>תעודות סל - דיבידנד לקבל דולר</t>
  </si>
  <si>
    <t>ניכנס לאינטרנט</t>
  </si>
  <si>
    <t>http://islpidan01.aig.net.il:9080/Profit95</t>
  </si>
  <si>
    <t>INBALD</t>
  </si>
  <si>
    <t>ID203040</t>
  </si>
  <si>
    <t>עינבל 321321321</t>
  </si>
  <si>
    <t>הנהלת - שאילתות תנועה - שאילתת תנועה</t>
  </si>
  <si>
    <t xml:space="preserve">חשבון 631200020  הכנסות מדיב   </t>
  </si>
  <si>
    <t>שנה 11</t>
  </si>
  <si>
    <t xml:space="preserve">חודש 1 - </t>
  </si>
  <si>
    <t>מבנה 50</t>
  </si>
  <si>
    <t>אישור סגור אישור</t>
  </si>
  <si>
    <t>נייצא לאקסל</t>
  </si>
  <si>
    <t>להעתיק מחודש - שם חשבון נגדי</t>
  </si>
  <si>
    <t>סה.כ לאפיק -4 שקלים</t>
  </si>
  <si>
    <t>תת אפיק -6 אג"ח קונצרני-מדד לא סחיר</t>
  </si>
  <si>
    <t>סה.כ לאפיק -6 ניירות לא סחירים</t>
  </si>
  <si>
    <t>1092121</t>
  </si>
  <si>
    <t>1090745  ריבית     אגד אגרות</t>
  </si>
  <si>
    <t>6-51-10-0003</t>
  </si>
  <si>
    <t>141023</t>
  </si>
  <si>
    <t>1410232 ריבית     שלמה החזקו</t>
  </si>
  <si>
    <t>141022</t>
  </si>
  <si>
    <t>1410224 ריבית     שלמה החזקו</t>
  </si>
  <si>
    <t>112341</t>
  </si>
  <si>
    <t>1123413  ריבית     אלבר אג11</t>
  </si>
  <si>
    <t>109260</t>
  </si>
  <si>
    <t>1092600  ריבית     פרטנר אג1</t>
  </si>
  <si>
    <t>111358</t>
  </si>
  <si>
    <t>1113588 ריבית     נתיביגז אג</t>
  </si>
  <si>
    <t>110554</t>
  </si>
  <si>
    <t>1105543  ריבית     דלק קבוצה</t>
  </si>
  <si>
    <t>110682</t>
  </si>
  <si>
    <t>1106822 ריבית     סופרגז לבי</t>
  </si>
  <si>
    <t>פ</t>
  </si>
  <si>
    <t>1091925  ריבית     גלילה אג1</t>
  </si>
  <si>
    <t>109192</t>
  </si>
  <si>
    <t>1092121  ריבית     גלילה אג2</t>
  </si>
  <si>
    <t>109212</t>
  </si>
  <si>
    <t>109213</t>
  </si>
  <si>
    <t>1092139  ריבית     גלילה אג3</t>
  </si>
  <si>
    <t>1106970 ריבית     ממשלתי משת</t>
  </si>
  <si>
    <t>ח124.00</t>
  </si>
  <si>
    <t>ח36,138.00</t>
  </si>
  <si>
    <t>ח155,077.00</t>
  </si>
  <si>
    <t>ח193,907.00</t>
  </si>
  <si>
    <t>ח199,898.00</t>
  </si>
  <si>
    <t>ח226,718.00</t>
  </si>
  <si>
    <t>ח347,843.00</t>
  </si>
  <si>
    <t>ח369,943.00</t>
  </si>
  <si>
    <t>ח410,220.00</t>
  </si>
  <si>
    <t>ח414,729.00</t>
  </si>
  <si>
    <t>ח454,251.00</t>
  </si>
  <si>
    <t>ח576,805.00</t>
  </si>
  <si>
    <t>ח598,105.00</t>
  </si>
  <si>
    <t>ח619,393.00</t>
  </si>
  <si>
    <t>ח660,477.00</t>
  </si>
  <si>
    <t>1/01/12</t>
  </si>
  <si>
    <t>ח654,507.26</t>
  </si>
  <si>
    <t>ח654,498.76</t>
  </si>
  <si>
    <t>ח652,967.00</t>
  </si>
  <si>
    <t>126030</t>
  </si>
  <si>
    <t>1260306  ריבית     גזית גלוב</t>
  </si>
  <si>
    <t>ח626,152.70</t>
  </si>
  <si>
    <t>126046</t>
  </si>
  <si>
    <t>1260462  ריבית     גזית גלוב</t>
  </si>
  <si>
    <t>ח610,760.08</t>
  </si>
  <si>
    <t>ח610,760.09</t>
  </si>
  <si>
    <t>ח602,634.82</t>
  </si>
  <si>
    <t>ח602,634.83</t>
  </si>
  <si>
    <t>259026</t>
  </si>
  <si>
    <t>2590263    ריבית     בזן אג2</t>
  </si>
  <si>
    <t>ח562,389.42</t>
  </si>
  <si>
    <t>251013</t>
  </si>
  <si>
    <t>2510139 ריבית     אשטרום נכס</t>
  </si>
  <si>
    <t>ח540,247.68</t>
  </si>
  <si>
    <t>699015</t>
  </si>
  <si>
    <t>6990154 ריבית     נכסים ובני</t>
  </si>
  <si>
    <t>ח535,729.76</t>
  </si>
  <si>
    <t>ח532,751.33</t>
  </si>
  <si>
    <t>200006</t>
  </si>
  <si>
    <t>110950</t>
  </si>
  <si>
    <t>1109503  ריבית     פלאזה אג2</t>
  </si>
  <si>
    <t>ח410,001.08</t>
  </si>
  <si>
    <t>ח304,430.46</t>
  </si>
  <si>
    <t>ח304,430.48</t>
  </si>
  <si>
    <t>110949</t>
  </si>
  <si>
    <t>1109495  ריבית     פלאזה אג1</t>
  </si>
  <si>
    <t>ח264,830.54</t>
  </si>
  <si>
    <t>ח236,940.90</t>
  </si>
  <si>
    <t>ח215,591.93</t>
  </si>
  <si>
    <t>ח194,394.09</t>
  </si>
  <si>
    <t>ח192,924.22</t>
  </si>
  <si>
    <t>ח192,924.24</t>
  </si>
  <si>
    <t>2/01/12</t>
  </si>
  <si>
    <t>ח179,775.35</t>
  </si>
  <si>
    <t>5/01/12</t>
  </si>
  <si>
    <t>1096262  ריבית     סלקום אג1</t>
  </si>
  <si>
    <t>ח176,867.69</t>
  </si>
  <si>
    <t>ח176,859.19</t>
  </si>
  <si>
    <t>ח168,492.02</t>
  </si>
  <si>
    <t>109626</t>
  </si>
  <si>
    <t>ח157,151.42</t>
  </si>
  <si>
    <t>ח140,972.31</t>
  </si>
  <si>
    <t>ח140,972.32</t>
  </si>
  <si>
    <t>8/01/12</t>
  </si>
  <si>
    <t>6390249 ריבית     דיסקונט הש</t>
  </si>
  <si>
    <t>ח22,033.68</t>
  </si>
  <si>
    <t>639024</t>
  </si>
  <si>
    <t>ז19,051.17</t>
  </si>
  <si>
    <t>10/01/12</t>
  </si>
  <si>
    <t>6320089  ריבית     נייר חדרה</t>
  </si>
  <si>
    <t>ז19,174.68</t>
  </si>
  <si>
    <t>ז19,183.18</t>
  </si>
  <si>
    <t>15/01/12</t>
  </si>
  <si>
    <t>2310050 ריבית     מזרחי הנפק</t>
  </si>
  <si>
    <t>ז333,483.97</t>
  </si>
  <si>
    <t>ז333,641.20</t>
  </si>
  <si>
    <t>ז617,213.38</t>
  </si>
  <si>
    <t>ז617,355.24</t>
  </si>
  <si>
    <t>ז843,078.60</t>
  </si>
  <si>
    <t>231005</t>
  </si>
  <si>
    <t>ז865,306.70</t>
  </si>
  <si>
    <t>16/01/12</t>
  </si>
  <si>
    <t>6990089 ריבית     נכסים ובני</t>
  </si>
  <si>
    <t>ז889,705.23</t>
  </si>
  <si>
    <t>ז889,717.44</t>
  </si>
  <si>
    <t>17/01/12</t>
  </si>
  <si>
    <t>5760111 ריבית     חברה לישרא</t>
  </si>
  <si>
    <t>ז935,872.03</t>
  </si>
  <si>
    <t>ז935,895.12</t>
  </si>
  <si>
    <t>22/01/12</t>
  </si>
  <si>
    <t>110100</t>
  </si>
  <si>
    <t>1101005 ריבית     אגוד הנפקו</t>
  </si>
  <si>
    <t>ז937,778.60</t>
  </si>
  <si>
    <t>ז937,778.59</t>
  </si>
  <si>
    <t>31/01/12</t>
  </si>
  <si>
    <t>196411</t>
  </si>
  <si>
    <t>1115773 ריבית     ממשלתי שקל</t>
  </si>
  <si>
    <t>ז1,237,628.59</t>
  </si>
  <si>
    <t>ז1,237,778.59</t>
  </si>
  <si>
    <t>28066</t>
  </si>
  <si>
    <t>1123272 ריבית     ממשלתי שקל</t>
  </si>
  <si>
    <t>ז1,263,723.69</t>
  </si>
  <si>
    <t>ז1,263,736.67</t>
  </si>
  <si>
    <t>111577</t>
  </si>
  <si>
    <t>ז2,128,736.67</t>
  </si>
  <si>
    <t>926833</t>
  </si>
  <si>
    <t>9268335   2683 ריבית     שחר</t>
  </si>
  <si>
    <t>ז2,908,736.67</t>
  </si>
  <si>
    <t>111429</t>
  </si>
  <si>
    <t>1114297 ריבית     ממשלתי שקל</t>
  </si>
  <si>
    <t>ז3,178,736.67</t>
  </si>
  <si>
    <t>כללביט אגח ו</t>
  </si>
  <si>
    <t>ז3,256,952.67</t>
  </si>
  <si>
    <t>ריבית לקבל שופרסל ג</t>
  </si>
  <si>
    <t>ז3,290,409.67</t>
  </si>
  <si>
    <t>ריבית לקבל הצבא ה</t>
  </si>
  <si>
    <t>ז3,355,997.67</t>
  </si>
  <si>
    <t>200008</t>
  </si>
  <si>
    <t>ז3,277,781.67</t>
  </si>
  <si>
    <t>ז3,244,324.67</t>
  </si>
  <si>
    <t>1/02/12</t>
  </si>
  <si>
    <t>6000079  ריבית     חשמל צמוד</t>
  </si>
  <si>
    <t>ז3,209,137.79</t>
  </si>
  <si>
    <t>ז3,209,153.00</t>
  </si>
  <si>
    <t>112013</t>
  </si>
  <si>
    <t>1120138 ריבית     כללביט אג6</t>
  </si>
  <si>
    <t>ז3,287,369.54</t>
  </si>
  <si>
    <t>3/02/12</t>
  </si>
  <si>
    <t>68838</t>
  </si>
  <si>
    <t>7770167 ריבית     שופרסל אג3</t>
  </si>
  <si>
    <t>ז3,320,826.93</t>
  </si>
  <si>
    <t>ז3,320,843.67</t>
  </si>
  <si>
    <t>12/02/12</t>
  </si>
  <si>
    <t>ז3,353,750.46</t>
  </si>
  <si>
    <t>ז3,353,766.92</t>
  </si>
  <si>
    <t>ז3,369,794.33</t>
  </si>
  <si>
    <t>ז3,369,802.83</t>
  </si>
  <si>
    <t>200011</t>
  </si>
  <si>
    <t>ז3,374,093.42</t>
  </si>
  <si>
    <t>112046</t>
  </si>
  <si>
    <t>1120468   ריבית     נצבא אג5</t>
  </si>
  <si>
    <t>ז3,439,497.13</t>
  </si>
  <si>
    <t>ז3,449,856.03</t>
  </si>
  <si>
    <t>ז3,453,759.95</t>
  </si>
  <si>
    <t>15/02/12</t>
  </si>
  <si>
    <t>14299</t>
  </si>
  <si>
    <t>GENER 5.8  142992     ריבית</t>
  </si>
  <si>
    <t>ז3,504,764.07</t>
  </si>
  <si>
    <t>ז3,504,764.04</t>
  </si>
  <si>
    <t>20/02/12</t>
  </si>
  <si>
    <t>2310043 ריבית     מזרחי הנפק</t>
  </si>
  <si>
    <t>ז3,507,530.37</t>
  </si>
  <si>
    <t>28/02/12</t>
  </si>
  <si>
    <t>2260115 ריבית     מבני תעש א</t>
  </si>
  <si>
    <t>ז3,546,230.50</t>
  </si>
  <si>
    <t>ז910,167.19</t>
  </si>
  <si>
    <t>ז908,792.19</t>
  </si>
  <si>
    <t>ז902,535.19</t>
  </si>
  <si>
    <t>777037     דבידנד    שופרסל</t>
  </si>
  <si>
    <t>ז947,096.84</t>
  </si>
  <si>
    <t>1104249    דבידנד    רמי לוי</t>
  </si>
  <si>
    <t>ז948,487.92</t>
  </si>
  <si>
    <t>ז948,487.91</t>
  </si>
  <si>
    <t>בנק הפועלים -6041דולר ארה"ב (6043)</t>
  </si>
  <si>
    <t>ז954,810.10</t>
  </si>
  <si>
    <t>126011  דבידנד    גזית גלוב</t>
  </si>
  <si>
    <t>ז977,659.70</t>
  </si>
  <si>
    <t>1097278       דבידנד    אמות</t>
  </si>
  <si>
    <t>ז992,403.70</t>
  </si>
  <si>
    <t>1081942 דבידנד    שיכון ובינ</t>
  </si>
  <si>
    <t>ז1,000,751.02</t>
  </si>
  <si>
    <t>ז1,000,751.01</t>
  </si>
  <si>
    <t>ז1,006,271.39</t>
  </si>
  <si>
    <t>390013   דבידנד    אלוני חץ</t>
  </si>
  <si>
    <t>ז1,022,163.39</t>
  </si>
  <si>
    <t>1123850       דבידנד    קרסו</t>
  </si>
  <si>
    <t>ז1,024,891.24</t>
  </si>
  <si>
    <t>ז1,041,400.65</t>
  </si>
  <si>
    <t>דיב לקבל פרטרום</t>
  </si>
  <si>
    <t>ז1,045,231.65</t>
  </si>
  <si>
    <t>דיב לקבל חברה לישראל</t>
  </si>
  <si>
    <t>ז1,079,097.65</t>
  </si>
  <si>
    <t>דיב לקבל דימונד טראסט</t>
  </si>
  <si>
    <t>ז1,082,788.65</t>
  </si>
  <si>
    <t>1084128  דבידנד    דלק קבוצה</t>
  </si>
  <si>
    <t>ז1,104,031.11</t>
  </si>
  <si>
    <t>1119478    דבידנד    עזריאלי</t>
  </si>
  <si>
    <t>ז1,110,819.11</t>
  </si>
  <si>
    <t>281014        דבידנד    כיל</t>
  </si>
  <si>
    <t>ז1,191,575.69</t>
  </si>
  <si>
    <t>ז1,187,744.69</t>
  </si>
  <si>
    <t>ז1,153,878.69</t>
  </si>
  <si>
    <t>ז1,150,187.69</t>
  </si>
  <si>
    <t>576017 דבידנד    חברה לישרא</t>
  </si>
  <si>
    <t>ז1,183,739.81</t>
  </si>
  <si>
    <t>1081082    דבידנד    פרוטרום</t>
  </si>
  <si>
    <t>ז1,187,571.21</t>
  </si>
  <si>
    <t>ז1,191,340.66</t>
  </si>
  <si>
    <t>1081165 דבידנד    מגדל ביטוח</t>
  </si>
  <si>
    <t>ז1,243,954.54</t>
  </si>
  <si>
    <t>ז1,252,055.26</t>
  </si>
  <si>
    <t>230011        דבידנד    בזק</t>
  </si>
  <si>
    <t>ז1,373,438.79</t>
  </si>
  <si>
    <t>ז1,373,438.78</t>
  </si>
  <si>
    <t>ז1,634,170.64</t>
  </si>
  <si>
    <t>דיב לקבל מליסרון</t>
  </si>
  <si>
    <t>ז1,640,596.64</t>
  </si>
  <si>
    <t>ז1,677,144.64</t>
  </si>
  <si>
    <t>ז1,688,055.64</t>
  </si>
  <si>
    <t>ז1,681,629.64</t>
  </si>
  <si>
    <t>ז1,645,081.64</t>
  </si>
  <si>
    <t>ז1,670,718.64</t>
  </si>
  <si>
    <t>ז1,681,652.29</t>
  </si>
  <si>
    <t>ז1,681,582.02</t>
  </si>
  <si>
    <t>ISHARES PL 70552948    דבידנד</t>
  </si>
  <si>
    <t>ז1,697,028.77</t>
  </si>
  <si>
    <t>ISHARES PL 70552948 דבידנד</t>
  </si>
  <si>
    <t>ז1,703,469.22</t>
  </si>
  <si>
    <t>ז1,703,469.21</t>
  </si>
  <si>
    <t>ז1,710,185.44</t>
  </si>
  <si>
    <t>ז1,712,480.22</t>
  </si>
  <si>
    <t>ז1,713,302.09</t>
  </si>
  <si>
    <t>ז1,714,971.38</t>
  </si>
  <si>
    <t>MDAXEX     70552955    דבידנד</t>
  </si>
  <si>
    <t>ז1,715,023.51</t>
  </si>
  <si>
    <t>MDAXEX  70552955  דבידנד</t>
  </si>
  <si>
    <t>ז1,729,767.51</t>
  </si>
  <si>
    <t>ז1,732,404.06</t>
  </si>
  <si>
    <t>ז1,733,282.91</t>
  </si>
  <si>
    <t>224014  דבידנד    כלל ביטוח</t>
  </si>
  <si>
    <t>ז1,783,989.07</t>
  </si>
  <si>
    <t>ז1,799,881.07</t>
  </si>
  <si>
    <t>ז1,863,770.58</t>
  </si>
  <si>
    <t>ISHARES S&amp; 301069    דבידנד</t>
  </si>
  <si>
    <t>ז1,937,140.53</t>
  </si>
  <si>
    <t>ז1,937,140.49</t>
  </si>
  <si>
    <t>ז1,961,597.13</t>
  </si>
  <si>
    <t>בנק הפועלים -6041אירו (6043)</t>
  </si>
  <si>
    <t>ז1,965,864.60</t>
  </si>
  <si>
    <t>ז1,966,538.97</t>
  </si>
  <si>
    <t>דיב לקבל שיכון ובינוי</t>
  </si>
  <si>
    <t>ז1,974,901.97</t>
  </si>
  <si>
    <t>דיב לקבל גזית גלוב</t>
  </si>
  <si>
    <t>ז2,007,918.97</t>
  </si>
  <si>
    <t>דיב לקבל דימונד טראסט דולר</t>
  </si>
  <si>
    <t>ז2,013,617.97</t>
  </si>
  <si>
    <t>ז2,032,980.97</t>
  </si>
  <si>
    <t>דיב לקבל איישרס  דולר</t>
  </si>
  <si>
    <t>ז2,195,348.97</t>
  </si>
  <si>
    <t>פריגו = ישראל - לאחר התייעצות עם חן מקסלמן</t>
  </si>
  <si>
    <t>200064</t>
  </si>
  <si>
    <t>2/04/12</t>
  </si>
  <si>
    <t>77703</t>
  </si>
  <si>
    <t>8/04/12</t>
  </si>
  <si>
    <t>110424</t>
  </si>
  <si>
    <t>16/04/12</t>
  </si>
  <si>
    <t>23/04/12</t>
  </si>
  <si>
    <t>12601</t>
  </si>
  <si>
    <t>109727</t>
  </si>
  <si>
    <t>108194</t>
  </si>
  <si>
    <t>32301</t>
  </si>
  <si>
    <t>24/04/12</t>
  </si>
  <si>
    <t>30/04/12</t>
  </si>
  <si>
    <t>108412</t>
  </si>
  <si>
    <t>111947</t>
  </si>
  <si>
    <t>28101</t>
  </si>
  <si>
    <t>200079</t>
  </si>
  <si>
    <t>1/05/12</t>
  </si>
  <si>
    <t>57601</t>
  </si>
  <si>
    <t>6/05/12</t>
  </si>
  <si>
    <t>108108</t>
  </si>
  <si>
    <t>14/05/12</t>
  </si>
  <si>
    <t>15/05/12</t>
  </si>
  <si>
    <t>108116</t>
  </si>
  <si>
    <t>17/05/12</t>
  </si>
  <si>
    <t>21/05/12</t>
  </si>
  <si>
    <t>23001</t>
  </si>
  <si>
    <t>31/05/12</t>
  </si>
  <si>
    <t>1/06/12</t>
  </si>
  <si>
    <t>12/06/12</t>
  </si>
  <si>
    <t>13/06/12</t>
  </si>
  <si>
    <t>15/06/12</t>
  </si>
  <si>
    <t>17/06/12</t>
  </si>
  <si>
    <t>20/06/12</t>
  </si>
  <si>
    <t>200111</t>
  </si>
  <si>
    <t>21/06/12</t>
  </si>
  <si>
    <t>24/06/12</t>
  </si>
  <si>
    <t>22401</t>
  </si>
  <si>
    <t>25/06/12</t>
  </si>
  <si>
    <t>39001</t>
  </si>
  <si>
    <t>26/06/12</t>
  </si>
  <si>
    <t>27/06/12</t>
  </si>
  <si>
    <t>30106</t>
  </si>
  <si>
    <t>28/06/12</t>
  </si>
  <si>
    <t>30/06/12</t>
  </si>
  <si>
    <t>20</t>
  </si>
  <si>
    <t>1-3.12</t>
  </si>
  <si>
    <t>1-06.12</t>
  </si>
  <si>
    <t>4-06.12</t>
  </si>
  <si>
    <t>הכנסה לרבעון Q2 בלבד</t>
  </si>
  <si>
    <t>ז13,766,809.20</t>
  </si>
  <si>
    <t>ז13,636,809.20</t>
  </si>
  <si>
    <t>ז13,622,309.20</t>
  </si>
  <si>
    <t>ז13,579,001.20</t>
  </si>
  <si>
    <t>ז13,546,511.20</t>
  </si>
  <si>
    <t>ז13,482,048.20</t>
  </si>
  <si>
    <t>ז13,450,798.20</t>
  </si>
  <si>
    <t>ז13,429,498.20</t>
  </si>
  <si>
    <t>ז13,424,714.20</t>
  </si>
  <si>
    <t>ז13,404,277.20</t>
  </si>
  <si>
    <t>ז13,256,077.20</t>
  </si>
  <si>
    <t>1/04/12</t>
  </si>
  <si>
    <t>1089655  ריבית     הראל חברה</t>
  </si>
  <si>
    <t>ז12,910,333.50</t>
  </si>
  <si>
    <t>1940287 ריבית     פועלים הנפ</t>
  </si>
  <si>
    <t>ז12,944,656.74</t>
  </si>
  <si>
    <t>7480015 ריבית     דיסקונט מנ</t>
  </si>
  <si>
    <t>ז12,969,834.49</t>
  </si>
  <si>
    <t>ז12,975,535.89</t>
  </si>
  <si>
    <t>בנק הפועלים חח"ד 6041 (6043)</t>
  </si>
  <si>
    <t>ז13,343,799.39</t>
  </si>
  <si>
    <t>ז13,344,565.27</t>
  </si>
  <si>
    <t>112087</t>
  </si>
  <si>
    <t>1120872 ריבית     בי קומיוני</t>
  </si>
  <si>
    <t>ז13,442,065.27</t>
  </si>
  <si>
    <t>ז13,462,089.83</t>
  </si>
  <si>
    <t>ז13,462,089.82</t>
  </si>
  <si>
    <t>748001</t>
  </si>
  <si>
    <t>ז13,480,221.94</t>
  </si>
  <si>
    <t>194028</t>
  </si>
  <si>
    <t>ז13,498,127.33</t>
  </si>
  <si>
    <t>ז13,515,540.24</t>
  </si>
  <si>
    <t>175010</t>
  </si>
  <si>
    <t>1750108 ריבית     איביאי אג2</t>
  </si>
  <si>
    <t>ז13,530,040.24</t>
  </si>
  <si>
    <t>ז13,544,272.89</t>
  </si>
  <si>
    <t>ז13,545,007.82</t>
  </si>
  <si>
    <t>200073</t>
  </si>
  <si>
    <t>126039</t>
  </si>
  <si>
    <t>1260397  ריבית     גזית גלוב</t>
  </si>
  <si>
    <t>ז13,609,511.89</t>
  </si>
  <si>
    <t>ז13,609,511.88</t>
  </si>
  <si>
    <t>110694</t>
  </si>
  <si>
    <t>1106947    ריבית     ביג אג3</t>
  </si>
  <si>
    <t>ז13,641,994.49</t>
  </si>
  <si>
    <t>777014</t>
  </si>
  <si>
    <t>7770142 ריבית     שופרסל אג2</t>
  </si>
  <si>
    <t>ז13,673,230.42</t>
  </si>
  <si>
    <t>ז13,689,130.82</t>
  </si>
  <si>
    <t>ז13,690,620.04</t>
  </si>
  <si>
    <t>ז13,690,620.03</t>
  </si>
  <si>
    <t>1-89-10-0230</t>
  </si>
  <si>
    <t>בנק המזרחי  408-462208 השקעות ילין לפידות</t>
  </si>
  <si>
    <t>ז13,723,120.03</t>
  </si>
  <si>
    <t>ז13,730,236.35</t>
  </si>
  <si>
    <t>ז13,736,986.35</t>
  </si>
  <si>
    <t>126048</t>
  </si>
  <si>
    <t>1260488  ריבית     גזית גלוב</t>
  </si>
  <si>
    <t>ז13,741,772.64</t>
  </si>
  <si>
    <t>ז13,741,772.63</t>
  </si>
  <si>
    <t>ז13,744,710.03</t>
  </si>
  <si>
    <t>ז13,757,668.36</t>
  </si>
  <si>
    <t>ז13,757,668.34</t>
  </si>
  <si>
    <t>10/04/12</t>
  </si>
  <si>
    <t>323012</t>
  </si>
  <si>
    <t>3230125 ריבית     מליסרון אג</t>
  </si>
  <si>
    <t>ז13,881,175.34</t>
  </si>
  <si>
    <t>ז13,905,876.74</t>
  </si>
  <si>
    <t>15/04/12</t>
  </si>
  <si>
    <t>2310092</t>
  </si>
  <si>
    <t>2310092 ריבית     מזרחי הנפק</t>
  </si>
  <si>
    <t>ז13,932,308.80</t>
  </si>
  <si>
    <t>231009</t>
  </si>
  <si>
    <t>ז14,060,137.33</t>
  </si>
  <si>
    <t>ז14,060,137.32</t>
  </si>
  <si>
    <t>ז14,086,569.38</t>
  </si>
  <si>
    <t>ז14,165,865.57</t>
  </si>
  <si>
    <t>18/04/12</t>
  </si>
  <si>
    <t>6390140 ריבית     דיסקונט הש</t>
  </si>
  <si>
    <t>ז14,192,257.61</t>
  </si>
  <si>
    <t>639015</t>
  </si>
  <si>
    <t>6390157 ריבית     דיסקונט הש</t>
  </si>
  <si>
    <t>ז14,234,467.70</t>
  </si>
  <si>
    <t>ז14,305,742.45</t>
  </si>
  <si>
    <t>111073</t>
  </si>
  <si>
    <t>1110733 ריבית     שיכון ובינ</t>
  </si>
  <si>
    <t>ז14,314,502.95</t>
  </si>
  <si>
    <t>ז14,344,653.02</t>
  </si>
  <si>
    <t>27/04/12</t>
  </si>
  <si>
    <t>1940048 ריבית     פועלים הנפ</t>
  </si>
  <si>
    <t>ז14,419,439.95</t>
  </si>
  <si>
    <t>29/04/12</t>
  </si>
  <si>
    <t>1100056 ריבית     פז נפט אג1</t>
  </si>
  <si>
    <t>ז14,443,429.30</t>
  </si>
  <si>
    <t>110005</t>
  </si>
  <si>
    <t>ז14,473,119.83</t>
  </si>
  <si>
    <t>ז14,502,224.23</t>
  </si>
  <si>
    <t>1108927 ריבית     ממשלתי צמו</t>
  </si>
  <si>
    <t>ז15,166,846.38</t>
  </si>
  <si>
    <t>9547233  5472 ריבית     גליל</t>
  </si>
  <si>
    <t>ז15,533,310.88</t>
  </si>
  <si>
    <t>2810224    ריבית     כיל אג3</t>
  </si>
  <si>
    <t>ז15,560,488.35</t>
  </si>
  <si>
    <t>ז16,676,032.77</t>
  </si>
  <si>
    <t>ז16,804,690.50</t>
  </si>
  <si>
    <t>110892</t>
  </si>
  <si>
    <t>ז18,127,310.86</t>
  </si>
  <si>
    <t>954723</t>
  </si>
  <si>
    <t>ז19,218,906.24</t>
  </si>
  <si>
    <t>ז19,218,906.23</t>
  </si>
  <si>
    <t>459008</t>
  </si>
  <si>
    <t>4590089 ריבית     דן רכב אג5</t>
  </si>
  <si>
    <t>ז19,296,032.88</t>
  </si>
  <si>
    <t>281022</t>
  </si>
  <si>
    <t>ז19,336,799.08</t>
  </si>
  <si>
    <t>ז19,345,609.88</t>
  </si>
  <si>
    <t>759014</t>
  </si>
  <si>
    <t>7590144  ריבית     גב ים אג7</t>
  </si>
  <si>
    <t>ז19,372,852.38</t>
  </si>
  <si>
    <t>1940469</t>
  </si>
  <si>
    <t>ריבית לקבל פועלים</t>
  </si>
  <si>
    <t>ז19,375,352.38</t>
  </si>
  <si>
    <t>ריבית לקבל ירושלים</t>
  </si>
  <si>
    <t>ז19,392,289.38</t>
  </si>
  <si>
    <t>111582</t>
  </si>
  <si>
    <t>1115823  ריבית     דלק קבוצה</t>
  </si>
  <si>
    <t>ז19,427,977.54</t>
  </si>
  <si>
    <t>281021</t>
  </si>
  <si>
    <t>2810216    ריבית     כיל אג2</t>
  </si>
  <si>
    <t>ז19,459,987.87</t>
  </si>
  <si>
    <t>ז19,459,987.86</t>
  </si>
  <si>
    <t>281020</t>
  </si>
  <si>
    <t>2810208    ריבית     כיל אג1</t>
  </si>
  <si>
    <t>ז19,467,018.41</t>
  </si>
  <si>
    <t>ז19,467,018.40</t>
  </si>
  <si>
    <t>ז19,480,607.13</t>
  </si>
  <si>
    <t>ז19,478,107.13</t>
  </si>
  <si>
    <t>ז19,461,170.13</t>
  </si>
  <si>
    <t>2/05/12</t>
  </si>
  <si>
    <t>1940469 ריבית     פועלים הנפ</t>
  </si>
  <si>
    <t>ז19,463,670.13</t>
  </si>
  <si>
    <t>200080</t>
  </si>
  <si>
    <t>109029</t>
  </si>
  <si>
    <t>1090299 ריבית     מנורה ביטו</t>
  </si>
  <si>
    <t>ז19,552,100.59</t>
  </si>
  <si>
    <t>ז19,552,100.58</t>
  </si>
  <si>
    <t>200082</t>
  </si>
  <si>
    <t>ז19,585,262.01</t>
  </si>
  <si>
    <t>200078</t>
  </si>
  <si>
    <t>8/05/12</t>
  </si>
  <si>
    <t>110373</t>
  </si>
  <si>
    <t>1103738 ריבית     ירושלים הנ</t>
  </si>
  <si>
    <t>ז19,602,186.70</t>
  </si>
  <si>
    <t>11/05/12</t>
  </si>
  <si>
    <t>ז19,648,460.36</t>
  </si>
  <si>
    <t>ז19,654,991.92</t>
  </si>
  <si>
    <t>ז19,710,402.54</t>
  </si>
  <si>
    <t>ז19,712,327.58</t>
  </si>
  <si>
    <t>16/05/12</t>
  </si>
  <si>
    <t>5760129 ריבית     החברה לישר</t>
  </si>
  <si>
    <t>ז19,720,822.83</t>
  </si>
  <si>
    <t>20/05/12</t>
  </si>
  <si>
    <t>600002</t>
  </si>
  <si>
    <t>6000020  ריבית     חשמל אג22</t>
  </si>
  <si>
    <t>ז19,747,864.80</t>
  </si>
  <si>
    <t>194036</t>
  </si>
  <si>
    <t>1940360 ריבית     פועלים הנפ</t>
  </si>
  <si>
    <t>ז19,837,647.66</t>
  </si>
  <si>
    <t>ז19,837,647.65</t>
  </si>
  <si>
    <t>10372</t>
  </si>
  <si>
    <t>ז20,067,333.20</t>
  </si>
  <si>
    <t>1940360</t>
  </si>
  <si>
    <t>ז20,091,642.63</t>
  </si>
  <si>
    <t>24/05/12</t>
  </si>
  <si>
    <t>699017</t>
  </si>
  <si>
    <t>6990170 ריבית     נכסים ובני</t>
  </si>
  <si>
    <t>ז20,100,180.75</t>
  </si>
  <si>
    <t>ז20,100,180.74</t>
  </si>
  <si>
    <t>30/05/12</t>
  </si>
  <si>
    <t>111742</t>
  </si>
  <si>
    <t>1117423 ריבית     בריטיש ישר</t>
  </si>
  <si>
    <t>ז20,151,537.01</t>
  </si>
  <si>
    <t>ז20,151,537.00</t>
  </si>
  <si>
    <t>194048</t>
  </si>
  <si>
    <t>1940485 ריבית     פועלים הנפ</t>
  </si>
  <si>
    <t>ז20,181,037.00</t>
  </si>
  <si>
    <t>111116</t>
  </si>
  <si>
    <t>1111160 ריבית     דקסיה ישרא</t>
  </si>
  <si>
    <t>ז20,202,348.97</t>
  </si>
  <si>
    <t>ז20,202,348.96</t>
  </si>
  <si>
    <t>ז20,239,625.46</t>
  </si>
  <si>
    <t>ז20,270,689.21</t>
  </si>
  <si>
    <t>ז20,289,864.62</t>
  </si>
  <si>
    <t>110006</t>
  </si>
  <si>
    <t>1100064 ריבית     פז נפט אג2</t>
  </si>
  <si>
    <t>ז20,291,392.59</t>
  </si>
  <si>
    <t>32308</t>
  </si>
  <si>
    <t>ז20,306,924.47</t>
  </si>
  <si>
    <t>4753</t>
  </si>
  <si>
    <t>ז20,322,341.08</t>
  </si>
  <si>
    <t>ז20,368,270.31</t>
  </si>
  <si>
    <t>109770</t>
  </si>
  <si>
    <t>1097708 ריבית     ממשלתי צמו</t>
  </si>
  <si>
    <t>ז20,645,973.35</t>
  </si>
  <si>
    <t>ז20,791,896.41</t>
  </si>
  <si>
    <t>ז20,791,896.40</t>
  </si>
  <si>
    <t>111093</t>
  </si>
  <si>
    <t>1110931 ריבית     מכתשים אגן</t>
  </si>
  <si>
    <t>ז20,827,357.70</t>
  </si>
  <si>
    <t>ז20,827,357.69</t>
  </si>
  <si>
    <t>ז20,831,795.31</t>
  </si>
  <si>
    <t>ז20,831,795.30</t>
  </si>
  <si>
    <t>111092</t>
  </si>
  <si>
    <t>1110923 ריבית     מכתשים אגן</t>
  </si>
  <si>
    <t>ז20,832,952.46</t>
  </si>
  <si>
    <t>111091</t>
  </si>
  <si>
    <t>1110915 ריבית     מכתשים אגן</t>
  </si>
  <si>
    <t>ז20,860,133.78</t>
  </si>
  <si>
    <t>ז20,860,133.77</t>
  </si>
  <si>
    <t>ז20,866,283.87</t>
  </si>
  <si>
    <t>ז20,889,196.37</t>
  </si>
  <si>
    <t>ז20,897,723.81</t>
  </si>
  <si>
    <t>472079</t>
  </si>
  <si>
    <t>1125905   ריבית     ממצמ7150</t>
  </si>
  <si>
    <t>ז20,923,965.99</t>
  </si>
  <si>
    <t>6320097</t>
  </si>
  <si>
    <t>6320097  ריבית     נייר חדרה</t>
  </si>
  <si>
    <t>ז21,008,112.95</t>
  </si>
  <si>
    <t>ז21,054,894.63</t>
  </si>
  <si>
    <t>ז21,085,769.63</t>
  </si>
  <si>
    <t>1125905</t>
  </si>
  <si>
    <t>ז21,115,351.72</t>
  </si>
  <si>
    <t>ריבית לקבל תעשיה אוירית</t>
  </si>
  <si>
    <t>ז21,204,056.72</t>
  </si>
  <si>
    <t>ריבית לקבל בזק</t>
  </si>
  <si>
    <t>ז21,256,906.72</t>
  </si>
  <si>
    <t>ז21,264,134.72</t>
  </si>
  <si>
    <t>ריבית לקבל ריט</t>
  </si>
  <si>
    <t>ז21,274,480.72</t>
  </si>
  <si>
    <t>ריבית לקבל אלבר</t>
  </si>
  <si>
    <t>ז21,313,680.72</t>
  </si>
  <si>
    <t>ז21,398,150.72</t>
  </si>
  <si>
    <t>ריבית לקבל אי די בי</t>
  </si>
  <si>
    <t>ז21,420,683.72</t>
  </si>
  <si>
    <t>1940501</t>
  </si>
  <si>
    <t>ז21,507,168.72</t>
  </si>
  <si>
    <t>ריבית לקבל כלל</t>
  </si>
  <si>
    <t>ז21,633,452.72</t>
  </si>
  <si>
    <t>ז21,639,082.72</t>
  </si>
  <si>
    <t>ז21,665,724.72</t>
  </si>
  <si>
    <t>ריבית לקבל דש איפקס</t>
  </si>
  <si>
    <t>ז21,695,449.72</t>
  </si>
  <si>
    <t>ז21,711,609.72</t>
  </si>
  <si>
    <t>ז21,622,904.72</t>
  </si>
  <si>
    <t>ז21,570,054.72</t>
  </si>
  <si>
    <t>ז21,562,826.72</t>
  </si>
  <si>
    <t>ז21,552,480.72</t>
  </si>
  <si>
    <t>ז21,513,280.72</t>
  </si>
  <si>
    <t>ז21,428,810.72</t>
  </si>
  <si>
    <t>ז21,406,277.72</t>
  </si>
  <si>
    <t>ז21,319,792.72</t>
  </si>
  <si>
    <t>ז21,193,508.72</t>
  </si>
  <si>
    <t>ז21,187,878.72</t>
  </si>
  <si>
    <t>ז21,161,236.72</t>
  </si>
  <si>
    <t>ז21,131,511.72</t>
  </si>
  <si>
    <t>ז21,122,579.99</t>
  </si>
  <si>
    <t>ז21,170,642.49</t>
  </si>
  <si>
    <t>1104918 ריבית     תעשייה אוי</t>
  </si>
  <si>
    <t>ז21,198,128.67</t>
  </si>
  <si>
    <t>110491</t>
  </si>
  <si>
    <t>ז21,251,471.65</t>
  </si>
  <si>
    <t>411015</t>
  </si>
  <si>
    <t>4110151   ריבית     דרבן אג8</t>
  </si>
  <si>
    <t>ז21,278,124.42</t>
  </si>
  <si>
    <t>ז21,288,462.37</t>
  </si>
  <si>
    <t>230015</t>
  </si>
  <si>
    <t>ז21,293,268.62</t>
  </si>
  <si>
    <t>200116</t>
  </si>
  <si>
    <t>230006</t>
  </si>
  <si>
    <t>2300069    ריבית     בזק אג5</t>
  </si>
  <si>
    <t>ז21,319,004.91</t>
  </si>
  <si>
    <t>ז21,327,254.91</t>
  </si>
  <si>
    <t>6/06/12</t>
  </si>
  <si>
    <t>1940501 ריבית     פועלים הנפ</t>
  </si>
  <si>
    <t>ז21,389,612.10</t>
  </si>
  <si>
    <t>194050</t>
  </si>
  <si>
    <t>ז21,404,162.11</t>
  </si>
  <si>
    <t>ז21,413,723.55</t>
  </si>
  <si>
    <t>10/06/12</t>
  </si>
  <si>
    <t>7980139 ריבית     אידיבי פית</t>
  </si>
  <si>
    <t>ז21,419,353.81</t>
  </si>
  <si>
    <t>6080188 ריבית     כלל תעשיות</t>
  </si>
  <si>
    <t>ז21,528,830.82</t>
  </si>
  <si>
    <t>608021</t>
  </si>
  <si>
    <t>6080212 ריבית     כלל תעשיות</t>
  </si>
  <si>
    <t>ז21,585,350.92</t>
  </si>
  <si>
    <t>ז21,585,350.91</t>
  </si>
  <si>
    <t>ז21,614,900.91</t>
  </si>
  <si>
    <t>736007</t>
  </si>
  <si>
    <t>7360076 ריבית     אידיבי אחז</t>
  </si>
  <si>
    <t>ז21,637,434.06</t>
  </si>
  <si>
    <t>ז21,637,434.05</t>
  </si>
  <si>
    <t>ז21,654,231.26</t>
  </si>
  <si>
    <t>ז21,654,231.25</t>
  </si>
  <si>
    <t>112176</t>
  </si>
  <si>
    <t>1121763 ריבית     דש איפקס א</t>
  </si>
  <si>
    <t>ז21,683,966.16</t>
  </si>
  <si>
    <t>ז21,711,916.16</t>
  </si>
  <si>
    <t>ז21,721,766.16</t>
  </si>
  <si>
    <t>110630</t>
  </si>
  <si>
    <t>1106301       ריבית     אלעד</t>
  </si>
  <si>
    <t>ז21,746,171.73</t>
  </si>
  <si>
    <t>ז21,746,171.72</t>
  </si>
  <si>
    <t>1940063 ריבית     פועלים הנפ</t>
  </si>
  <si>
    <t>ז21,849,334.97</t>
  </si>
  <si>
    <t>194006</t>
  </si>
  <si>
    <t>ז21,873,087.83</t>
  </si>
  <si>
    <t>ז21,873,087.82</t>
  </si>
  <si>
    <t>ז21,888,562.46</t>
  </si>
  <si>
    <t>ז21,893,540.14</t>
  </si>
  <si>
    <t>29/06/12</t>
  </si>
  <si>
    <t>1113646 ריבית     ממשלתי צמו</t>
  </si>
  <si>
    <t>ז22,172,570.75</t>
  </si>
  <si>
    <t>ז22,175,206.98</t>
  </si>
  <si>
    <t>ז22,183,528.32</t>
  </si>
  <si>
    <t>111364</t>
  </si>
  <si>
    <t>ז22,579,413.35</t>
  </si>
  <si>
    <t>111407</t>
  </si>
  <si>
    <t>1114073 ריבית     פז נפט אג3</t>
  </si>
  <si>
    <t>ז22,585,882.89</t>
  </si>
  <si>
    <t>ז22,585,882.88</t>
  </si>
  <si>
    <t>ריבית לקבל אלביט א</t>
  </si>
  <si>
    <t>ז22,626,311.88</t>
  </si>
  <si>
    <t>ז22,674,478.88</t>
  </si>
  <si>
    <t>ריבית לקבל פרטנר ה</t>
  </si>
  <si>
    <t>ז22,713,086.88</t>
  </si>
  <si>
    <t>ריבית לקבל דרבן  ה</t>
  </si>
  <si>
    <t>ז22,769,924.88</t>
  </si>
  <si>
    <t>1126002</t>
  </si>
  <si>
    <t>ריבית לקבל סלקום ז</t>
  </si>
  <si>
    <t>ז22,794,687.88</t>
  </si>
  <si>
    <t>ריבית לקבל חדרה 4</t>
  </si>
  <si>
    <t>ז22,794,819.88</t>
  </si>
  <si>
    <t>ז22,894,637.88</t>
  </si>
  <si>
    <t>ריבית לקבל פרטנר ג</t>
  </si>
  <si>
    <t>ז22,922,189.88</t>
  </si>
  <si>
    <t>ז22,942,589.88</t>
  </si>
  <si>
    <t>1125996</t>
  </si>
  <si>
    <t>ריבית לקבל סלקום ו</t>
  </si>
  <si>
    <t>ז22,949,139.88</t>
  </si>
  <si>
    <t>ז23,074,517.88</t>
  </si>
  <si>
    <t>ז23,094,103.88</t>
  </si>
  <si>
    <t>ז23,126,817.88</t>
  </si>
  <si>
    <t>1107333</t>
  </si>
  <si>
    <t>ריבית לקבל סלקום ד</t>
  </si>
  <si>
    <t>ז23,244,280.88</t>
  </si>
  <si>
    <t>3230091</t>
  </si>
  <si>
    <t>ריבית לקבל מליסרון ה</t>
  </si>
  <si>
    <t>ז23,262,620.88</t>
  </si>
  <si>
    <t>ז23,289,033.88</t>
  </si>
  <si>
    <t>ז23,397,745.88</t>
  </si>
  <si>
    <t>ז23,453,334.88</t>
  </si>
  <si>
    <t>ריבית לקבל חדרה 3</t>
  </si>
  <si>
    <t>ז23,516,998.88</t>
  </si>
  <si>
    <t>04-6/2012</t>
  </si>
  <si>
    <t>1096320 ריבית     ארפורט אג1</t>
  </si>
  <si>
    <t>ז3,562,317.69</t>
  </si>
  <si>
    <t>ז3,564,492.83</t>
  </si>
  <si>
    <t>ז3,565,061.77</t>
  </si>
  <si>
    <t>ז3,565,680.12</t>
  </si>
  <si>
    <t>323008</t>
  </si>
  <si>
    <t>3230083 ריבית     מליסרון אג</t>
  </si>
  <si>
    <t>ז3,791,683.20</t>
  </si>
  <si>
    <t>390020</t>
  </si>
  <si>
    <t>3900206 ריבית     אלוני חץ א</t>
  </si>
  <si>
    <t>ז3,845,659.00</t>
  </si>
  <si>
    <t>ז3,850,465.28</t>
  </si>
  <si>
    <t>ז3,850,465.27</t>
  </si>
  <si>
    <t>226011</t>
  </si>
  <si>
    <t>ז3,852,694.78</t>
  </si>
  <si>
    <t>ז3,952,390.77</t>
  </si>
  <si>
    <t>109865</t>
  </si>
  <si>
    <t>1098656  ריבית     רבוע נדלן</t>
  </si>
  <si>
    <t>ז3,974,006.00</t>
  </si>
  <si>
    <t>29/02/12</t>
  </si>
  <si>
    <t>1110907 ריבית     ממשלתי שקל</t>
  </si>
  <si>
    <t>ז4,995,407.81</t>
  </si>
  <si>
    <t>1101575 ריבית     ממשלתי שקל</t>
  </si>
  <si>
    <t>ז5,235,019.73</t>
  </si>
  <si>
    <t>ז5,248,632.33</t>
  </si>
  <si>
    <t>ז5,429,125.53</t>
  </si>
  <si>
    <t>ז5,493,785.38</t>
  </si>
  <si>
    <t>110157</t>
  </si>
  <si>
    <t>ז7,307,739.33</t>
  </si>
  <si>
    <t>111090</t>
  </si>
  <si>
    <t>ז8,533,160.97</t>
  </si>
  <si>
    <t>ז8,805,412.97</t>
  </si>
  <si>
    <t>ז8,815,622.42</t>
  </si>
  <si>
    <t>ריבית לרבל דיסקומט ז</t>
  </si>
  <si>
    <t>ז8,916,182.42</t>
  </si>
  <si>
    <t>ריבית לרבל בזק 7</t>
  </si>
  <si>
    <t>ז8,967,232.42</t>
  </si>
  <si>
    <t>ריבית לרבל ירושלים ח</t>
  </si>
  <si>
    <t>ז8,974,978.42</t>
  </si>
  <si>
    <t>ריבית לרבל ריט 1 אגח ב</t>
  </si>
  <si>
    <t>ז8,985,847.42</t>
  </si>
  <si>
    <t>ריבית לרבל אלבר יב</t>
  </si>
  <si>
    <t>ז9,028,247.42</t>
  </si>
  <si>
    <t>ריבית לרבל וילאר ה</t>
  </si>
  <si>
    <t>ז9,031,137.42</t>
  </si>
  <si>
    <t>ריבית לרבל שיכון ובינוי4</t>
  </si>
  <si>
    <t>ז9,063,521.42</t>
  </si>
  <si>
    <t>ריבית לקבל חברה לישראל 6</t>
  </si>
  <si>
    <t>ז9,113,883.42</t>
  </si>
  <si>
    <t>ריבית לקבל דיסקונט ח</t>
  </si>
  <si>
    <t>ז9,149,890.42</t>
  </si>
  <si>
    <t>ז9,049,330.42</t>
  </si>
  <si>
    <t>ז8,998,280.42</t>
  </si>
  <si>
    <t>ז8,990,534.42</t>
  </si>
  <si>
    <t>ז8,979,665.42</t>
  </si>
  <si>
    <t>ז8,937,265.42</t>
  </si>
  <si>
    <t>ז8,934,375.42</t>
  </si>
  <si>
    <t>ז8,901,991.42</t>
  </si>
  <si>
    <t>ז8,851,629.42</t>
  </si>
  <si>
    <t>1/03/12</t>
  </si>
  <si>
    <t>ז8,866,672.42</t>
  </si>
  <si>
    <t>200049</t>
  </si>
  <si>
    <t>ז8,877,524.94</t>
  </si>
  <si>
    <t>200053</t>
  </si>
  <si>
    <t>ז8,885,271.43</t>
  </si>
  <si>
    <t>4/03/12</t>
  </si>
  <si>
    <t>416010</t>
  </si>
  <si>
    <t>4160107  ריבית     וילאר אג5</t>
  </si>
  <si>
    <t>ז8,888,166.81</t>
  </si>
  <si>
    <t>ז8,888,166.80</t>
  </si>
  <si>
    <t>9/03/12</t>
  </si>
  <si>
    <t>748006</t>
  </si>
  <si>
    <t>7480064 ריבית     דיסקונט מנ</t>
  </si>
  <si>
    <t>ז8,920,726.42</t>
  </si>
  <si>
    <t>748007</t>
  </si>
  <si>
    <t>7480072 ריבית     דיסקונט מנ</t>
  </si>
  <si>
    <t>ז8,932,492.89</t>
  </si>
  <si>
    <t>ז8,932,492.88</t>
  </si>
  <si>
    <t>200051</t>
  </si>
  <si>
    <t>ז9,000,492.88</t>
  </si>
  <si>
    <t>ז9,024,762.05</t>
  </si>
  <si>
    <t>11/03/12</t>
  </si>
  <si>
    <t>ז9,067,062.05</t>
  </si>
  <si>
    <t>111791</t>
  </si>
  <si>
    <t>1117910 ריבית     שיכון ובינ</t>
  </si>
  <si>
    <t>ז9,099,500.02</t>
  </si>
  <si>
    <t>12/03/12</t>
  </si>
  <si>
    <t>576015</t>
  </si>
  <si>
    <t>5760152 ריבית     חברה לישרא</t>
  </si>
  <si>
    <t>ז9,112,825.03</t>
  </si>
  <si>
    <t>ז9,149,956.59</t>
  </si>
  <si>
    <t>19/03/12</t>
  </si>
  <si>
    <t>18047</t>
  </si>
  <si>
    <t>STATE 4.6  180471     ריבית</t>
  </si>
  <si>
    <t>ז9,539,228.97</t>
  </si>
  <si>
    <t>6000103  ריבית     חשמל צמוד</t>
  </si>
  <si>
    <t>ז9,657,127.71</t>
  </si>
  <si>
    <t>20/03/12</t>
  </si>
  <si>
    <t>741015</t>
  </si>
  <si>
    <t>7410152 ריבית     לאומי מימו</t>
  </si>
  <si>
    <t>ז9,732,321.13</t>
  </si>
  <si>
    <t>ז9,893,575.78</t>
  </si>
  <si>
    <t>26/03/12</t>
  </si>
  <si>
    <t>ISRAEL 5.1 70749015     ריבית</t>
  </si>
  <si>
    <t>ז9,910,990.22</t>
  </si>
  <si>
    <t>Kfiril 06/ 70404975     ריבית</t>
  </si>
  <si>
    <t>ז9,926,097.31</t>
  </si>
  <si>
    <t>27/03/12</t>
  </si>
  <si>
    <t>ז9,935,929.77</t>
  </si>
  <si>
    <t>28/03/12</t>
  </si>
  <si>
    <t>194040</t>
  </si>
  <si>
    <t>1940402 ריבית     פועלים הנפ</t>
  </si>
  <si>
    <t>ז9,974,469.45</t>
  </si>
  <si>
    <t>29/03/12</t>
  </si>
  <si>
    <t>ז10,002,411.57</t>
  </si>
  <si>
    <t>ז10,024,031.39</t>
  </si>
  <si>
    <t>30/03/12</t>
  </si>
  <si>
    <t>926823</t>
  </si>
  <si>
    <t>9268236   2682 ריבית     שחר</t>
  </si>
  <si>
    <t>ז12,473,867.77</t>
  </si>
  <si>
    <t>ז12,473,867.76</t>
  </si>
  <si>
    <t>22523</t>
  </si>
  <si>
    <t>ז12,867,617.76</t>
  </si>
  <si>
    <t>ז12,869,924.20</t>
  </si>
  <si>
    <t>200061</t>
  </si>
  <si>
    <t>31/03/12</t>
  </si>
  <si>
    <t>ז12,912,598.20</t>
  </si>
  <si>
    <t>ריבית לקבל בי קומיוניק</t>
  </si>
  <si>
    <t>ז13,042,598.20</t>
  </si>
  <si>
    <t>ריבית לקבל אי בי אי</t>
  </si>
  <si>
    <t>ז13,057,098.20</t>
  </si>
  <si>
    <t>ריבית לקבל דיסקונט</t>
  </si>
  <si>
    <t>ז13,100,406.20</t>
  </si>
  <si>
    <t>ריבית לקבל ביג ג</t>
  </si>
  <si>
    <t>ז13,132,896.20</t>
  </si>
  <si>
    <t>ריבית לקבל גזית ד</t>
  </si>
  <si>
    <t>ז13,197,359.20</t>
  </si>
  <si>
    <t>7770142</t>
  </si>
  <si>
    <t>ריבית לקבל שופרסל ב</t>
  </si>
  <si>
    <t>ז13,228,609.20</t>
  </si>
  <si>
    <t>ז13,249,909.20</t>
  </si>
  <si>
    <t>1260488</t>
  </si>
  <si>
    <t>ריבית לקבל גזית 6.5</t>
  </si>
  <si>
    <t>ז13,254,693.20</t>
  </si>
  <si>
    <t>ז13,275,130.20</t>
  </si>
  <si>
    <t>3230125</t>
  </si>
  <si>
    <t>ריבית לקבל מליסרון</t>
  </si>
  <si>
    <t>ז13,423,330.20</t>
  </si>
  <si>
    <t>1940287</t>
  </si>
  <si>
    <t>ריבית לקבל פועלים 22</t>
  </si>
  <si>
    <t>ז13,809,483.20</t>
  </si>
  <si>
    <t>ח11,968.00</t>
  </si>
  <si>
    <t>ח33,071.00</t>
  </si>
  <si>
    <t>S&amp; 1117324 500 דבידנד    קסם</t>
  </si>
  <si>
    <t>ז27,451.39</t>
  </si>
  <si>
    <t>1-83-20-0313</t>
  </si>
  <si>
    <t>נכוי במקור-מניע אג"ח ופקפ 2012</t>
  </si>
  <si>
    <t>ז47,625.52</t>
  </si>
  <si>
    <t>ז56,631.70</t>
  </si>
  <si>
    <t>ז78,008.60</t>
  </si>
  <si>
    <t>70480678 דבידנד    אס פי די א</t>
  </si>
  <si>
    <t>ז98,625.88</t>
  </si>
  <si>
    <t>ז114,150.31</t>
  </si>
  <si>
    <t>ז114,150.27</t>
  </si>
  <si>
    <t>ז119,325.10</t>
  </si>
  <si>
    <t>ז123,432.10</t>
  </si>
  <si>
    <t>ז123,414.10</t>
  </si>
  <si>
    <t>דיב לקבל טבע</t>
  </si>
  <si>
    <t>ז159,962.10</t>
  </si>
  <si>
    <t>ז168,211.10</t>
  </si>
  <si>
    <t>ז131,663.10</t>
  </si>
  <si>
    <t>ז131,707.41</t>
  </si>
  <si>
    <t>ז168,255.41</t>
  </si>
  <si>
    <t>DOW JONES  70154562    דבידנד</t>
  </si>
  <si>
    <t>ז172,299.85</t>
  </si>
  <si>
    <t>ז172,308.35</t>
  </si>
  <si>
    <t>ז173,224.69</t>
  </si>
  <si>
    <t>ז173,233.19</t>
  </si>
  <si>
    <t>ז173,564.43</t>
  </si>
  <si>
    <t>ז169,519.99</t>
  </si>
  <si>
    <t>ז168,603.65</t>
  </si>
  <si>
    <t>דיבידנד דאו ג'ונס</t>
  </si>
  <si>
    <t>ז172,648.09</t>
  </si>
  <si>
    <t>70558952  דבידנד    דאו ג'ונס</t>
  </si>
  <si>
    <t>ז175,564.05</t>
  </si>
  <si>
    <t>ז176,073.40</t>
  </si>
  <si>
    <t>ז174,073.78</t>
  </si>
  <si>
    <t>ז260,293.41</t>
  </si>
  <si>
    <t>ז883,142.20</t>
  </si>
  <si>
    <t>ז885,420.69</t>
  </si>
  <si>
    <t>ז886,180.18</t>
  </si>
  <si>
    <t>ז883,901.69</t>
  </si>
  <si>
    <t>ז886,180.19</t>
  </si>
  <si>
    <t>דיבידנד שופרסל ב</t>
  </si>
  <si>
    <t>ז946,978.19</t>
  </si>
  <si>
    <t>דיבידנד רמי לוי</t>
  </si>
  <si>
    <t>ז948,353.19</t>
  </si>
  <si>
    <t>דיבידנד דימונד טראסט</t>
  </si>
  <si>
    <t>ז954,610.19</t>
  </si>
  <si>
    <t>דיבידנד אס פי די אר</t>
  </si>
  <si>
    <t>ז970,965.19</t>
  </si>
  <si>
    <t>111732</t>
  </si>
  <si>
    <t>19/01/12</t>
  </si>
  <si>
    <t>13/02/12</t>
  </si>
  <si>
    <t>200050</t>
  </si>
  <si>
    <t>15/03/12</t>
  </si>
  <si>
    <t>154566</t>
  </si>
  <si>
    <t>16/03/12</t>
  </si>
  <si>
    <t>558952</t>
  </si>
  <si>
    <t>25/03/12</t>
  </si>
  <si>
    <t>1-03.12</t>
  </si>
  <si>
    <t>1119197</t>
  </si>
  <si>
    <t>1119197 ריבית     הראל הנפקו</t>
  </si>
  <si>
    <t>111619</t>
  </si>
  <si>
    <t>1116193 ריבית     ממשלתי משת</t>
  </si>
  <si>
    <t>110697</t>
  </si>
  <si>
    <t>194045</t>
  </si>
  <si>
    <t>1940451 ריבית     פועלים הנפ</t>
  </si>
  <si>
    <t>297657</t>
  </si>
  <si>
    <t>1121201 ריבית     ירושלים הנ</t>
  </si>
  <si>
    <t>2300150    ריבית     בזק אג7</t>
  </si>
  <si>
    <t>111451</t>
  </si>
  <si>
    <t>1114511   ריבית     ריט1 אג2</t>
  </si>
  <si>
    <t>112342</t>
  </si>
  <si>
    <t>1123421  ריבית     אלבר אג21</t>
  </si>
  <si>
    <t>1096775 ריבית     רפאל    אג</t>
  </si>
  <si>
    <t>2590073  ריבית     בתי זיקוק</t>
  </si>
  <si>
    <t>31/12/11</t>
  </si>
  <si>
    <t>ריבית לקבל נייר חדרה</t>
  </si>
  <si>
    <t>ריבית לקבל שלמה יב</t>
  </si>
  <si>
    <t>ריבית לקבל דיסק</t>
  </si>
  <si>
    <t>ריבית לקבל סלקום</t>
  </si>
  <si>
    <t>ריבית לקבל פרטנר</t>
  </si>
  <si>
    <t>ריבית לקבל גזית</t>
  </si>
  <si>
    <t>ריבית לקבל גזית גלוב</t>
  </si>
  <si>
    <t>ריבית לקבל אשטרום 7</t>
  </si>
  <si>
    <t>ריבית לקבל בזן אגח ב</t>
  </si>
  <si>
    <t>ריבית לקבל נכסי הש אגח ד</t>
  </si>
  <si>
    <t>ריבית לקבל פלאזה א</t>
  </si>
  <si>
    <t>ריבית לקבל פלאזה ב</t>
  </si>
  <si>
    <t>ריבית לקבל אלבר יא</t>
  </si>
  <si>
    <t>ריבית לקבל שלמה יא</t>
  </si>
  <si>
    <t>63902498</t>
  </si>
  <si>
    <t>דיב לקבל דיסק ט</t>
  </si>
  <si>
    <t>6312000</t>
  </si>
  <si>
    <t>110153</t>
  </si>
  <si>
    <t>1101534      דבידנד    סלקום</t>
  </si>
  <si>
    <t>4737</t>
  </si>
  <si>
    <t>SPDR TRUST 20047373    דבידנד</t>
  </si>
  <si>
    <t>70480983 דבידנד    דיימונדס ט</t>
  </si>
  <si>
    <t>62901</t>
  </si>
  <si>
    <t>629014        דבידנד    טבע</t>
  </si>
  <si>
    <t>דיב לקבל דיימונד טראסט</t>
  </si>
  <si>
    <t>60801</t>
  </si>
  <si>
    <t>608018 דבידנד    כלל תעשיות</t>
  </si>
  <si>
    <t>1092428      דבידנד    פריגו</t>
  </si>
  <si>
    <t>323014    דבידנד    מליסרון</t>
  </si>
  <si>
    <t>דיב לקבל דימונד</t>
  </si>
  <si>
    <t>דיב לקבל אס פי די אר</t>
  </si>
  <si>
    <t>חו"ל מט"ח</t>
  </si>
  <si>
    <t>לא סחיר-מדד</t>
  </si>
  <si>
    <t>לא סחיר-מט"ח</t>
  </si>
  <si>
    <t>ת.סל-מדדים בארץ</t>
  </si>
  <si>
    <t>ת.סל-מדדים בחו"ל</t>
  </si>
  <si>
    <t>777037</t>
  </si>
  <si>
    <t>1096262</t>
  </si>
  <si>
    <t>6747</t>
  </si>
  <si>
    <t>87036</t>
  </si>
  <si>
    <t>66331</t>
  </si>
  <si>
    <t>29305</t>
  </si>
  <si>
    <t>16108</t>
  </si>
  <si>
    <t>63757</t>
  </si>
  <si>
    <t>5760152</t>
  </si>
  <si>
    <t>1-89-10-0205</t>
  </si>
  <si>
    <t>בנק מזרחי 103747 - אירו</t>
  </si>
  <si>
    <t>1114511</t>
  </si>
  <si>
    <t>1-89-10-0112</t>
  </si>
  <si>
    <t>בל'ל-דולר ארה"ב 852001/92 (13782/6)</t>
  </si>
  <si>
    <t>סעיף</t>
  </si>
  <si>
    <t>סה"כ הכנסות מנכסים בחו"ל</t>
  </si>
  <si>
    <t>סה"כ הכנסות מנכסים בארץ</t>
  </si>
  <si>
    <t>סה"כ נכסים בחו"ל</t>
  </si>
  <si>
    <t>סה"כ נכסים בארץ</t>
  </si>
  <si>
    <t>608018</t>
  </si>
  <si>
    <t>301069</t>
  </si>
  <si>
    <t>69185</t>
  </si>
  <si>
    <t>ישראלי</t>
  </si>
  <si>
    <t>2510139</t>
  </si>
  <si>
    <t>03</t>
  </si>
  <si>
    <t>נכסים בחו"ל</t>
  </si>
  <si>
    <t>איי איי ג'י ישראל חברה לביטוח בע"מ</t>
  </si>
  <si>
    <t>01</t>
  </si>
  <si>
    <t>200000</t>
  </si>
  <si>
    <t>ישראל</t>
  </si>
  <si>
    <t>200004</t>
  </si>
  <si>
    <t>200003</t>
  </si>
  <si>
    <t>200002</t>
  </si>
  <si>
    <t>200007</t>
  </si>
  <si>
    <t>200014</t>
  </si>
  <si>
    <t>02</t>
  </si>
  <si>
    <t>200015</t>
  </si>
  <si>
    <t>אירו</t>
  </si>
  <si>
    <t>דולר</t>
  </si>
  <si>
    <t>200057</t>
  </si>
  <si>
    <t>מוסד פיננסי</t>
  </si>
  <si>
    <t>הכנסות דיבידנד על בסיס מזומן</t>
  </si>
  <si>
    <t>הפרש בין בסיס מזומן למצטבר</t>
  </si>
  <si>
    <t>200048</t>
  </si>
  <si>
    <t>200055</t>
  </si>
  <si>
    <t>200068</t>
  </si>
  <si>
    <t>הפרש בין ריבית לקבל י.פ. לי.ס.</t>
  </si>
  <si>
    <t>6721</t>
  </si>
  <si>
    <t>4160107</t>
  </si>
  <si>
    <t>1117910</t>
  </si>
  <si>
    <t>הכל קונצרני סחיר</t>
  </si>
  <si>
    <t>הכנסה לרבעון Q1 בלבד</t>
  </si>
  <si>
    <t>04</t>
  </si>
  <si>
    <t>200070</t>
  </si>
  <si>
    <t>200069</t>
  </si>
  <si>
    <t>200081</t>
  </si>
  <si>
    <t>200071</t>
  </si>
  <si>
    <t>200075</t>
  </si>
  <si>
    <t>1104249</t>
  </si>
  <si>
    <t>200084</t>
  </si>
  <si>
    <t>1081082</t>
  </si>
  <si>
    <t>1081942</t>
  </si>
  <si>
    <t>576017</t>
  </si>
  <si>
    <t>05</t>
  </si>
  <si>
    <t>200086</t>
  </si>
  <si>
    <t>06</t>
  </si>
  <si>
    <t>200113</t>
  </si>
  <si>
    <t>200109</t>
  </si>
  <si>
    <t>200107</t>
  </si>
  <si>
    <t>323014</t>
  </si>
  <si>
    <t>200115</t>
  </si>
  <si>
    <t>דיב לקבל אס פי די אר טר דולר</t>
  </si>
  <si>
    <t>זר</t>
  </si>
  <si>
    <t>200072</t>
  </si>
  <si>
    <t>200074</t>
  </si>
  <si>
    <t>11386</t>
  </si>
  <si>
    <t>1940048</t>
  </si>
  <si>
    <t>9547233</t>
  </si>
  <si>
    <t>1108927</t>
  </si>
  <si>
    <t>5987</t>
  </si>
  <si>
    <t>93524</t>
  </si>
  <si>
    <t>12617</t>
  </si>
  <si>
    <t>1103738</t>
  </si>
  <si>
    <t>74944</t>
  </si>
  <si>
    <t>62573</t>
  </si>
  <si>
    <t>200085</t>
  </si>
  <si>
    <t>67997</t>
  </si>
  <si>
    <t>1940485</t>
  </si>
  <si>
    <t>1110931</t>
  </si>
  <si>
    <t>1097708</t>
  </si>
  <si>
    <t>1106970</t>
  </si>
  <si>
    <t>1104918</t>
  </si>
  <si>
    <t>6080212</t>
  </si>
  <si>
    <t>7360076</t>
  </si>
  <si>
    <t>7980139</t>
  </si>
  <si>
    <t>1121763</t>
  </si>
  <si>
    <t>6080188</t>
  </si>
  <si>
    <t>1123413</t>
  </si>
  <si>
    <t>2300069</t>
  </si>
  <si>
    <t>4110151</t>
  </si>
  <si>
    <t>200110</t>
  </si>
  <si>
    <t>1123421</t>
  </si>
  <si>
    <t>200112</t>
  </si>
  <si>
    <t>200114</t>
  </si>
  <si>
    <t>12120</t>
  </si>
  <si>
    <t>56019</t>
  </si>
  <si>
    <t>1118827</t>
  </si>
  <si>
    <t>1118843</t>
  </si>
  <si>
    <t>1260462</t>
  </si>
  <si>
    <t>1119635</t>
  </si>
  <si>
    <t>1260306</t>
  </si>
  <si>
    <t>2590263</t>
  </si>
  <si>
    <t>6990154</t>
  </si>
  <si>
    <t>1113646</t>
  </si>
  <si>
    <t>15039</t>
  </si>
  <si>
    <t>6320089</t>
  </si>
  <si>
    <t>4110102</t>
  </si>
  <si>
    <t>ריבית לקבל דרבן</t>
  </si>
  <si>
    <t>1097385</t>
  </si>
  <si>
    <t>ריבית לקבל אמות</t>
  </si>
  <si>
    <t>6320071</t>
  </si>
  <si>
    <t>1109495</t>
  </si>
  <si>
    <t>1109503</t>
  </si>
  <si>
    <t>63309</t>
  </si>
  <si>
    <t>292819</t>
  </si>
  <si>
    <t>6860</t>
  </si>
  <si>
    <t>2300150</t>
  </si>
  <si>
    <t>1120872</t>
  </si>
  <si>
    <t>1750108</t>
  </si>
  <si>
    <t>1-9.11</t>
  </si>
  <si>
    <t>הכנסות על בסיס מצטבר</t>
  </si>
  <si>
    <t>ישראלי-סחיר</t>
  </si>
  <si>
    <t>200005</t>
  </si>
  <si>
    <t>6390249</t>
  </si>
  <si>
    <t>13011</t>
  </si>
  <si>
    <t>69151</t>
  </si>
  <si>
    <t>200012</t>
  </si>
  <si>
    <t>7770167</t>
  </si>
  <si>
    <t>16394</t>
  </si>
  <si>
    <t>2310043</t>
  </si>
  <si>
    <t>1110907</t>
  </si>
  <si>
    <t>98639</t>
  </si>
  <si>
    <t>7480064</t>
  </si>
  <si>
    <t>7480072</t>
  </si>
  <si>
    <t>95801</t>
  </si>
  <si>
    <t>61551</t>
  </si>
  <si>
    <t>1260397</t>
  </si>
  <si>
    <t>7480015</t>
  </si>
  <si>
    <t>62141</t>
  </si>
  <si>
    <t>61983</t>
  </si>
  <si>
    <t>הכנסות ריבית על בסיס מזומן</t>
  </si>
  <si>
    <t>הכנסות ריבית על בסיס מצטבר</t>
  </si>
  <si>
    <t>בדיקה</t>
  </si>
  <si>
    <t>ניירות בארץ</t>
  </si>
  <si>
    <t>ניירות בחו"ל</t>
  </si>
  <si>
    <t>מזומנים ושווי מזומנים</t>
  </si>
  <si>
    <t>אג"ח ממשלתיות סחירות</t>
  </si>
  <si>
    <t>אג"ח קונצרניות סחירות</t>
  </si>
  <si>
    <t>אג"ח קונצרניות לא סחירות</t>
  </si>
  <si>
    <t>מניות</t>
  </si>
  <si>
    <t>תעודות סל</t>
  </si>
  <si>
    <t>סה"כ</t>
  </si>
  <si>
    <t>מדינה</t>
  </si>
  <si>
    <t>קונצרני</t>
  </si>
  <si>
    <t>קניות</t>
  </si>
  <si>
    <t>מכירות</t>
  </si>
  <si>
    <t>חו"ל</t>
  </si>
  <si>
    <t/>
  </si>
  <si>
    <t>עמלות ני"ע (שלא נזקפו להשקעות)</t>
  </si>
  <si>
    <t xml:space="preserve">חו דש </t>
  </si>
  <si>
    <t xml:space="preserve">פקודה  </t>
  </si>
  <si>
    <t xml:space="preserve">תאריך אסמכתא </t>
  </si>
  <si>
    <t xml:space="preserve">א ס </t>
  </si>
  <si>
    <t xml:space="preserve">חשבון נגדי </t>
  </si>
  <si>
    <t xml:space="preserve">שם חשבון נגדי </t>
  </si>
  <si>
    <t>סוג</t>
  </si>
  <si>
    <t xml:space="preserve">פרטים פרטים </t>
  </si>
  <si>
    <t xml:space="preserve">סכום בחובה במט. מקומי </t>
  </si>
  <si>
    <t xml:space="preserve">סכום זכות במ. מקומי </t>
  </si>
  <si>
    <t xml:space="preserve">יתרה בשקלים  </t>
  </si>
  <si>
    <t>1-89-10-0200</t>
  </si>
  <si>
    <t>בנק המזרחי  408-103747 השקעות</t>
  </si>
  <si>
    <t>1-89-10-0100</t>
  </si>
  <si>
    <t>בל'ל איי.אי.גי - 852001/92 (13782/6)</t>
  </si>
  <si>
    <t>1-89-10-0220</t>
  </si>
  <si>
    <t>נכסים בארץ</t>
  </si>
  <si>
    <t>הלוואות</t>
  </si>
  <si>
    <t>נוסטרו כללי והון</t>
  </si>
  <si>
    <t>נתונים לרבעון בשנת :</t>
  </si>
  <si>
    <t>רבעון 1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</si>
  <si>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</si>
  <si>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</si>
  <si>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</si>
  <si>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</si>
  <si>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</si>
  <si>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אג"ח מיועדות</t>
  </si>
  <si>
    <t>קרנות נאמנות</t>
  </si>
  <si>
    <t>פיקדונות (שאינם מובנים)</t>
  </si>
  <si>
    <t>חוזים עתידיים</t>
  </si>
  <si>
    <t>נדלן</t>
  </si>
  <si>
    <t>נכסים אחרים</t>
  </si>
  <si>
    <t>נתונים מצטברים בשנת :</t>
  </si>
  <si>
    <t>נוסטרו חיים</t>
  </si>
  <si>
    <t>פירוט תרומת אפיקי ההשקעה לתשואה הכוללת</t>
  </si>
  <si>
    <t>רבעון 2</t>
  </si>
  <si>
    <t>רבעון 3</t>
  </si>
  <si>
    <t>רבעון 4</t>
  </si>
  <si>
    <t>שם חברה</t>
  </si>
  <si>
    <t>פירוט תרומת אפיקי השקעה בגין התחייבויות מסוג 40,60,70,80,90</t>
  </si>
  <si>
    <t>פירוט תרומת אפיקי השקעה בגין התחייבויות מסוג 10,30,50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</si>
</sst>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 * #,##0.00_ ;_ * \-#,##0.00_ ;_ * &quot;-&quot;??_ ;_ @_ "/>
    <numFmt numFmtId="165" formatCode="##,###,###.00"/>
    <numFmt numFmtId="166" formatCode="0.000_)"/>
    <numFmt numFmtId="167" formatCode="0.00_)"/>
    <numFmt numFmtId="168" formatCode="_ * #,##0_ ;_ * \-#,##0_ ;_ * &quot;-&quot;??_ ;_ @_ "/>
    <numFmt numFmtId="169" formatCode="0.0%"/>
    <numFmt numFmtId="170" formatCode="_-&quot;₪&quot;* #,##0_-;\-&quot;₪&quot;* #,##0_-;_-&quot;₪&quot;* &quot;-&quot;_-;_-@_-"/>
    <numFmt numFmtId="171" formatCode="#,##0.00\ ;[Red]\(#,##0.00\);\-;"/>
    <numFmt numFmtId="172" formatCode="#,##0\ ;[Red]\(#,##0\);\-;"/>
    <numFmt numFmtId="173" formatCode="#,###,\ ;[Red]\(#,###,\);\-;"/>
    <numFmt numFmtId="174" formatCode="#,###,,\ ;[Red]\(#,###,,\);\-;"/>
    <numFmt numFmtId="175" formatCode="#,##0_ ;[Red]\-#,##0\ "/>
    <numFmt numFmtId="176" formatCode="_ * #,##0.00%_ ;_*\ \(#,##0.0%\)_ ;_ * &quot;-&quot;??_ ;_ @_ "/>
  </numFmts>
  <fonts count="59">
    <font>
      <sz val="10"/>
      <name val="Arial"/>
      <charset val="177"/>
    </font>
    <font>
      <sz val="10"/>
      <name val="Arial"/>
      <charset val="177"/>
    </font>
    <font>
      <b/>
      <sz val="10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David"/>
      <family val="2"/>
      <charset val="177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10"/>
      <color indexed="61"/>
      <name val="Arial"/>
      <family val="2"/>
    </font>
    <font>
      <b/>
      <sz val="11"/>
      <color indexed="61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Tms Rmn"/>
    </font>
    <font>
      <b/>
      <i/>
      <sz val="16"/>
      <name val="Helv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12"/>
      <color indexed="16"/>
      <name val="Arial"/>
      <family val="2"/>
    </font>
    <font>
      <sz val="10"/>
      <color indexed="16"/>
      <name val="Arial"/>
      <family val="2"/>
    </font>
    <font>
      <sz val="12"/>
      <color indexed="61"/>
      <name val="Arial"/>
      <family val="2"/>
    </font>
    <font>
      <sz val="10"/>
      <color indexed="61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0"/>
      <name val="Arial (Hebrew)"/>
      <charset val="177"/>
    </font>
    <font>
      <b/>
      <sz val="14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color indexed="8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4"/>
      <color indexed="8"/>
      <name val="David"/>
      <family val="2"/>
      <charset val="177"/>
    </font>
    <font>
      <sz val="11"/>
      <color theme="1"/>
      <name val="David"/>
      <family val="2"/>
      <charset val="177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4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6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9" fillId="0" borderId="0"/>
    <xf numFmtId="0" fontId="44" fillId="0" borderId="0"/>
    <xf numFmtId="0" fontId="6" fillId="0" borderId="0"/>
    <xf numFmtId="0" fontId="6" fillId="0" borderId="0"/>
    <xf numFmtId="0" fontId="42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9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1" fontId="36" fillId="0" borderId="0"/>
    <xf numFmtId="172" fontId="36" fillId="0" borderId="0"/>
    <xf numFmtId="173" fontId="36" fillId="0" borderId="0"/>
    <xf numFmtId="174" fontId="36" fillId="0" borderId="0"/>
    <xf numFmtId="0" fontId="36" fillId="0" borderId="0"/>
    <xf numFmtId="0" fontId="36" fillId="0" borderId="0"/>
  </cellStyleXfs>
  <cellXfs count="215">
    <xf numFmtId="0" fontId="0" fillId="0" borderId="0" xfId="0"/>
    <xf numFmtId="0" fontId="3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65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22" fillId="0" borderId="0" xfId="0" applyFont="1" applyAlignment="1">
      <alignment horizontal="right"/>
    </xf>
    <xf numFmtId="0" fontId="22" fillId="4" borderId="0" xfId="0" applyFont="1" applyFill="1" applyAlignment="1">
      <alignment horizontal="right"/>
    </xf>
    <xf numFmtId="0" fontId="0" fillId="4" borderId="0" xfId="0" applyFill="1"/>
    <xf numFmtId="0" fontId="5" fillId="4" borderId="0" xfId="0" applyFont="1" applyFill="1" applyAlignment="1">
      <alignment horizontal="right"/>
    </xf>
    <xf numFmtId="168" fontId="5" fillId="0" borderId="0" xfId="1" applyNumberFormat="1" applyFont="1" applyAlignment="1">
      <alignment horizontal="right"/>
    </xf>
    <xf numFmtId="0" fontId="4" fillId="5" borderId="0" xfId="0" applyFont="1" applyFill="1" applyAlignment="1">
      <alignment horizontal="right"/>
    </xf>
    <xf numFmtId="168" fontId="0" fillId="0" borderId="0" xfId="1" applyNumberFormat="1" applyFont="1"/>
    <xf numFmtId="168" fontId="5" fillId="0" borderId="2" xfId="1" applyNumberFormat="1" applyFont="1" applyBorder="1" applyAlignment="1">
      <alignment horizontal="right"/>
    </xf>
    <xf numFmtId="168" fontId="5" fillId="0" borderId="0" xfId="1" applyNumberFormat="1" applyFont="1" applyBorder="1" applyAlignment="1">
      <alignment horizontal="right"/>
    </xf>
    <xf numFmtId="168" fontId="0" fillId="4" borderId="0" xfId="1" applyNumberFormat="1" applyFont="1" applyFill="1"/>
    <xf numFmtId="168" fontId="5" fillId="4" borderId="0" xfId="1" applyNumberFormat="1" applyFont="1" applyFill="1" applyAlignment="1">
      <alignment horizontal="right"/>
    </xf>
    <xf numFmtId="168" fontId="5" fillId="4" borderId="2" xfId="1" applyNumberFormat="1" applyFont="1" applyFill="1" applyBorder="1" applyAlignment="1">
      <alignment horizontal="right"/>
    </xf>
    <xf numFmtId="168" fontId="7" fillId="0" borderId="2" xfId="1" applyNumberFormat="1" applyFont="1" applyBorder="1" applyAlignment="1">
      <alignment horizontal="right"/>
    </xf>
    <xf numFmtId="0" fontId="28" fillId="0" borderId="0" xfId="0" applyFont="1"/>
    <xf numFmtId="168" fontId="20" fillId="0" borderId="0" xfId="1" applyNumberFormat="1" applyFont="1" applyBorder="1"/>
    <xf numFmtId="168" fontId="2" fillId="0" borderId="0" xfId="1" applyNumberFormat="1" applyFont="1" applyFill="1" applyBorder="1"/>
    <xf numFmtId="168" fontId="0" fillId="0" borderId="0" xfId="1" applyNumberFormat="1" applyFont="1" applyFill="1" applyBorder="1"/>
    <xf numFmtId="0" fontId="0" fillId="6" borderId="0" xfId="0" applyFill="1"/>
    <xf numFmtId="0" fontId="0" fillId="3" borderId="0" xfId="0" applyFill="1"/>
    <xf numFmtId="0" fontId="31" fillId="0" borderId="0" xfId="0" applyFont="1" applyAlignment="1">
      <alignment horizontal="right"/>
    </xf>
    <xf numFmtId="0" fontId="32" fillId="0" borderId="0" xfId="0" applyFont="1"/>
    <xf numFmtId="168" fontId="31" fillId="0" borderId="0" xfId="1" applyNumberFormat="1" applyFont="1" applyAlignment="1">
      <alignment horizontal="right"/>
    </xf>
    <xf numFmtId="0" fontId="27" fillId="0" borderId="0" xfId="0" applyFont="1" applyAlignment="1">
      <alignment horizontal="right"/>
    </xf>
    <xf numFmtId="168" fontId="34" fillId="0" borderId="0" xfId="0" applyNumberFormat="1" applyFont="1"/>
    <xf numFmtId="168" fontId="0" fillId="0" borderId="0" xfId="0" applyNumberFormat="1"/>
    <xf numFmtId="168" fontId="34" fillId="0" borderId="0" xfId="1" applyNumberFormat="1" applyFont="1"/>
    <xf numFmtId="4" fontId="5" fillId="4" borderId="0" xfId="0" applyNumberFormat="1" applyFont="1" applyFill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0" fontId="7" fillId="0" borderId="0" xfId="29" applyFont="1" applyAlignment="1">
      <alignment horizontal="right"/>
    </xf>
    <xf numFmtId="168" fontId="5" fillId="0" borderId="0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0" fontId="0" fillId="7" borderId="0" xfId="0" applyFill="1"/>
    <xf numFmtId="0" fontId="5" fillId="7" borderId="0" xfId="29" applyFont="1" applyFill="1" applyAlignment="1">
      <alignment horizontal="right"/>
    </xf>
    <xf numFmtId="168" fontId="5" fillId="7" borderId="0" xfId="1" applyNumberFormat="1" applyFont="1" applyFill="1" applyAlignment="1">
      <alignment horizontal="right"/>
    </xf>
    <xf numFmtId="0" fontId="7" fillId="7" borderId="0" xfId="29" applyFont="1" applyFill="1" applyAlignment="1">
      <alignment horizontal="right"/>
    </xf>
    <xf numFmtId="0" fontId="2" fillId="7" borderId="0" xfId="0" applyFont="1" applyFill="1"/>
    <xf numFmtId="168" fontId="7" fillId="7" borderId="2" xfId="1" applyNumberFormat="1" applyFont="1" applyFill="1" applyBorder="1" applyAlignment="1">
      <alignment horizontal="right"/>
    </xf>
    <xf numFmtId="168" fontId="0" fillId="7" borderId="0" xfId="1" applyNumberFormat="1" applyFont="1" applyFill="1"/>
    <xf numFmtId="0" fontId="25" fillId="7" borderId="0" xfId="29" applyFont="1" applyFill="1" applyAlignment="1">
      <alignment horizontal="right"/>
    </xf>
    <xf numFmtId="0" fontId="26" fillId="7" borderId="0" xfId="0" applyFont="1" applyFill="1"/>
    <xf numFmtId="0" fontId="23" fillId="7" borderId="0" xfId="29" applyFont="1" applyFill="1" applyAlignment="1">
      <alignment horizontal="right"/>
    </xf>
    <xf numFmtId="0" fontId="24" fillId="7" borderId="0" xfId="0" applyFont="1" applyFill="1"/>
    <xf numFmtId="0" fontId="27" fillId="7" borderId="0" xfId="29" applyFont="1" applyFill="1" applyAlignment="1">
      <alignment horizontal="right"/>
    </xf>
    <xf numFmtId="0" fontId="28" fillId="7" borderId="0" xfId="0" applyFont="1" applyFill="1"/>
    <xf numFmtId="0" fontId="29" fillId="0" borderId="0" xfId="0" applyFont="1" applyAlignment="1">
      <alignment horizontal="right"/>
    </xf>
    <xf numFmtId="168" fontId="31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29"/>
    <xf numFmtId="0" fontId="35" fillId="8" borderId="0" xfId="0" applyFont="1" applyFill="1" applyAlignment="1">
      <alignment horizontal="right"/>
    </xf>
    <xf numFmtId="0" fontId="6" fillId="8" borderId="0" xfId="0" applyFont="1" applyFill="1"/>
    <xf numFmtId="168" fontId="2" fillId="0" borderId="3" xfId="1" applyNumberFormat="1" applyFont="1" applyBorder="1"/>
    <xf numFmtId="0" fontId="2" fillId="0" borderId="3" xfId="0" applyFont="1" applyBorder="1" applyAlignment="1">
      <alignment horizontal="right"/>
    </xf>
    <xf numFmtId="0" fontId="7" fillId="3" borderId="0" xfId="29" applyFont="1" applyFill="1" applyAlignment="1">
      <alignment horizontal="right"/>
    </xf>
    <xf numFmtId="0" fontId="6" fillId="3" borderId="0" xfId="29" applyFill="1"/>
    <xf numFmtId="168" fontId="5" fillId="3" borderId="0" xfId="1" applyNumberFormat="1" applyFont="1" applyFill="1" applyAlignment="1">
      <alignment horizontal="right"/>
    </xf>
    <xf numFmtId="168" fontId="5" fillId="3" borderId="2" xfId="1" applyNumberFormat="1" applyFont="1" applyFill="1" applyBorder="1" applyAlignment="1">
      <alignment horizontal="right"/>
    </xf>
    <xf numFmtId="164" fontId="5" fillId="0" borderId="0" xfId="1" applyFont="1" applyFill="1" applyAlignment="1">
      <alignment horizontal="right"/>
    </xf>
    <xf numFmtId="0" fontId="20" fillId="0" borderId="0" xfId="0" applyFont="1"/>
    <xf numFmtId="169" fontId="20" fillId="0" borderId="0" xfId="32" applyNumberFormat="1" applyFont="1" applyBorder="1"/>
    <xf numFmtId="0" fontId="5" fillId="9" borderId="0" xfId="0" applyFont="1" applyFill="1" applyAlignment="1">
      <alignment horizontal="right"/>
    </xf>
    <xf numFmtId="14" fontId="0" fillId="3" borderId="0" xfId="0" applyNumberFormat="1" applyFill="1"/>
    <xf numFmtId="0" fontId="0" fillId="9" borderId="0" xfId="0" applyFill="1"/>
    <xf numFmtId="164" fontId="5" fillId="0" borderId="0" xfId="1" applyFont="1" applyAlignment="1">
      <alignment horizontal="right"/>
    </xf>
    <xf numFmtId="0" fontId="5" fillId="10" borderId="0" xfId="0" applyFont="1" applyFill="1" applyAlignment="1">
      <alignment horizontal="right"/>
    </xf>
    <xf numFmtId="0" fontId="5" fillId="3" borderId="0" xfId="30" applyFont="1" applyFill="1" applyAlignment="1">
      <alignment horizontal="right"/>
    </xf>
    <xf numFmtId="0" fontId="5" fillId="0" borderId="0" xfId="30" applyFont="1" applyAlignment="1">
      <alignment horizontal="right"/>
    </xf>
    <xf numFmtId="14" fontId="0" fillId="0" borderId="0" xfId="0" applyNumberFormat="1"/>
    <xf numFmtId="0" fontId="7" fillId="0" borderId="0" xfId="30" applyFont="1" applyAlignment="1">
      <alignment horizontal="right"/>
    </xf>
    <xf numFmtId="168" fontId="5" fillId="0" borderId="0" xfId="0" applyNumberFormat="1" applyFont="1" applyAlignment="1">
      <alignment horizontal="right"/>
    </xf>
    <xf numFmtId="168" fontId="7" fillId="0" borderId="2" xfId="1" applyNumberFormat="1" applyFont="1" applyFill="1" applyBorder="1" applyAlignment="1">
      <alignment horizontal="right"/>
    </xf>
    <xf numFmtId="14" fontId="2" fillId="3" borderId="0" xfId="0" applyNumberFormat="1" applyFont="1" applyFill="1"/>
    <xf numFmtId="0" fontId="48" fillId="0" borderId="0" xfId="0" applyFont="1"/>
    <xf numFmtId="0" fontId="57" fillId="0" borderId="0" xfId="0" applyFont="1"/>
    <xf numFmtId="0" fontId="52" fillId="0" borderId="0" xfId="25" applyFont="1"/>
    <xf numFmtId="0" fontId="55" fillId="12" borderId="4" xfId="31" applyFont="1" applyFill="1" applyBorder="1" applyAlignment="1">
      <alignment horizontal="center" vertical="center" readingOrder="2"/>
    </xf>
    <xf numFmtId="0" fontId="55" fillId="12" borderId="5" xfId="31" applyFont="1" applyFill="1" applyBorder="1" applyAlignment="1">
      <alignment horizontal="center" vertical="center" readingOrder="2"/>
    </xf>
    <xf numFmtId="0" fontId="55" fillId="12" borderId="6" xfId="31" applyFont="1" applyFill="1" applyBorder="1" applyAlignment="1">
      <alignment horizontal="center" vertical="center" readingOrder="2"/>
    </xf>
    <xf numFmtId="0" fontId="53" fillId="12" borderId="7" xfId="31" applyFont="1" applyFill="1" applyBorder="1"/>
    <xf numFmtId="175" fontId="50" fillId="13" borderId="8" xfId="11" applyNumberFormat="1" applyFont="1" applyFill="1" applyBorder="1" applyAlignment="1">
      <alignment horizontal="right"/>
    </xf>
    <xf numFmtId="169" fontId="50" fillId="13" borderId="9" xfId="11" applyNumberFormat="1" applyFont="1" applyFill="1" applyBorder="1" applyAlignment="1">
      <alignment horizontal="right"/>
    </xf>
    <xf numFmtId="0" fontId="53" fillId="12" borderId="10" xfId="31" applyFont="1" applyFill="1" applyBorder="1"/>
    <xf numFmtId="175" fontId="50" fillId="13" borderId="11" xfId="11" applyNumberFormat="1" applyFont="1" applyFill="1" applyBorder="1" applyAlignment="1">
      <alignment horizontal="right"/>
    </xf>
    <xf numFmtId="169" fontId="50" fillId="13" borderId="12" xfId="11" applyNumberFormat="1" applyFont="1" applyFill="1" applyBorder="1" applyAlignment="1">
      <alignment horizontal="right"/>
    </xf>
    <xf numFmtId="0" fontId="53" fillId="12" borderId="13" xfId="31" applyFont="1" applyFill="1" applyBorder="1"/>
    <xf numFmtId="175" fontId="8" fillId="13" borderId="4" xfId="11" applyNumberFormat="1" applyFont="1" applyFill="1" applyBorder="1" applyAlignment="1">
      <alignment horizontal="right" vertical="center"/>
    </xf>
    <xf numFmtId="169" fontId="8" fillId="13" borderId="5" xfId="33" applyNumberFormat="1" applyFont="1" applyFill="1" applyBorder="1" applyAlignment="1">
      <alignment horizontal="right" vertical="center"/>
    </xf>
    <xf numFmtId="175" fontId="50" fillId="0" borderId="0" xfId="11" applyNumberFormat="1" applyFont="1" applyFill="1" applyBorder="1"/>
    <xf numFmtId="176" fontId="50" fillId="0" borderId="0" xfId="31" applyNumberFormat="1" applyFont="1"/>
    <xf numFmtId="0" fontId="53" fillId="12" borderId="8" xfId="31" applyFont="1" applyFill="1" applyBorder="1"/>
    <xf numFmtId="169" fontId="50" fillId="13" borderId="14" xfId="11" applyNumberFormat="1" applyFont="1" applyFill="1" applyBorder="1" applyAlignment="1">
      <alignment horizontal="right"/>
    </xf>
    <xf numFmtId="175" fontId="50" fillId="13" borderId="15" xfId="11" applyNumberFormat="1" applyFont="1" applyFill="1" applyBorder="1" applyAlignment="1">
      <alignment horizontal="right"/>
    </xf>
    <xf numFmtId="0" fontId="53" fillId="12" borderId="11" xfId="31" applyFont="1" applyFill="1" applyBorder="1"/>
    <xf numFmtId="169" fontId="50" fillId="13" borderId="16" xfId="11" applyNumberFormat="1" applyFont="1" applyFill="1" applyBorder="1" applyAlignment="1">
      <alignment horizontal="right"/>
    </xf>
    <xf numFmtId="175" fontId="50" fillId="13" borderId="17" xfId="11" applyNumberFormat="1" applyFont="1" applyFill="1" applyBorder="1" applyAlignment="1">
      <alignment horizontal="right"/>
    </xf>
    <xf numFmtId="0" fontId="53" fillId="12" borderId="4" xfId="31" applyFont="1" applyFill="1" applyBorder="1"/>
    <xf numFmtId="175" fontId="53" fillId="13" borderId="4" xfId="11" applyNumberFormat="1" applyFont="1" applyFill="1" applyBorder="1" applyAlignment="1">
      <alignment horizontal="right"/>
    </xf>
    <xf numFmtId="169" fontId="53" fillId="13" borderId="6" xfId="11" applyNumberFormat="1" applyFont="1" applyFill="1" applyBorder="1" applyAlignment="1">
      <alignment horizontal="right"/>
    </xf>
    <xf numFmtId="175" fontId="53" fillId="13" borderId="18" xfId="11" applyNumberFormat="1" applyFont="1" applyFill="1" applyBorder="1" applyAlignment="1">
      <alignment horizontal="right"/>
    </xf>
    <xf numFmtId="175" fontId="50" fillId="0" borderId="0" xfId="31" applyNumberFormat="1" applyFont="1"/>
    <xf numFmtId="169" fontId="50" fillId="0" borderId="0" xfId="31" applyNumberFormat="1" applyFont="1"/>
    <xf numFmtId="0" fontId="53" fillId="12" borderId="19" xfId="31" applyFont="1" applyFill="1" applyBorder="1"/>
    <xf numFmtId="0" fontId="53" fillId="12" borderId="20" xfId="31" applyFont="1" applyFill="1" applyBorder="1"/>
    <xf numFmtId="0" fontId="53" fillId="12" borderId="21" xfId="31" applyFont="1" applyFill="1" applyBorder="1"/>
    <xf numFmtId="0" fontId="56" fillId="14" borderId="0" xfId="31" applyFont="1" applyFill="1"/>
    <xf numFmtId="164" fontId="50" fillId="13" borderId="11" xfId="1" applyFont="1" applyFill="1" applyBorder="1" applyAlignment="1">
      <alignment horizontal="right"/>
    </xf>
    <xf numFmtId="164" fontId="50" fillId="13" borderId="12" xfId="1" applyFont="1" applyFill="1" applyBorder="1" applyAlignment="1">
      <alignment horizontal="right"/>
    </xf>
    <xf numFmtId="164" fontId="50" fillId="13" borderId="16" xfId="1" applyFont="1" applyFill="1" applyBorder="1" applyAlignment="1">
      <alignment horizontal="right"/>
    </xf>
    <xf numFmtId="164" fontId="50" fillId="13" borderId="17" xfId="1" applyFont="1" applyFill="1" applyBorder="1" applyAlignment="1">
      <alignment horizontal="right"/>
    </xf>
    <xf numFmtId="9" fontId="50" fillId="13" borderId="9" xfId="11" applyNumberFormat="1" applyFont="1" applyFill="1" applyBorder="1" applyAlignment="1">
      <alignment horizontal="right"/>
    </xf>
    <xf numFmtId="9" fontId="8" fillId="13" borderId="5" xfId="33" applyFont="1" applyFill="1" applyBorder="1" applyAlignment="1">
      <alignment horizontal="right" vertical="center"/>
    </xf>
    <xf numFmtId="9" fontId="50" fillId="13" borderId="14" xfId="11" applyNumberFormat="1" applyFont="1" applyFill="1" applyBorder="1" applyAlignment="1">
      <alignment horizontal="right"/>
    </xf>
    <xf numFmtId="9" fontId="53" fillId="13" borderId="6" xfId="11" applyNumberFormat="1" applyFont="1" applyFill="1" applyBorder="1" applyAlignment="1">
      <alignment horizontal="right"/>
    </xf>
    <xf numFmtId="175" fontId="50" fillId="15" borderId="8" xfId="11" applyNumberFormat="1" applyFont="1" applyFill="1" applyBorder="1" applyAlignment="1">
      <alignment horizontal="right"/>
    </xf>
    <xf numFmtId="9" fontId="50" fillId="15" borderId="9" xfId="11" applyNumberFormat="1" applyFont="1" applyFill="1" applyBorder="1" applyAlignment="1">
      <alignment horizontal="right"/>
    </xf>
    <xf numFmtId="164" fontId="50" fillId="15" borderId="11" xfId="1" applyFont="1" applyFill="1" applyBorder="1" applyAlignment="1">
      <alignment horizontal="right"/>
    </xf>
    <xf numFmtId="164" fontId="50" fillId="15" borderId="12" xfId="1" applyFont="1" applyFill="1" applyBorder="1" applyAlignment="1">
      <alignment horizontal="right"/>
    </xf>
    <xf numFmtId="175" fontId="8" fillId="15" borderId="4" xfId="11" applyNumberFormat="1" applyFont="1" applyFill="1" applyBorder="1" applyAlignment="1">
      <alignment horizontal="right" vertical="center"/>
    </xf>
    <xf numFmtId="9" fontId="8" fillId="15" borderId="5" xfId="33" applyFont="1" applyFill="1" applyBorder="1" applyAlignment="1">
      <alignment horizontal="right" vertical="center"/>
    </xf>
    <xf numFmtId="9" fontId="50" fillId="15" borderId="14" xfId="11" applyNumberFormat="1" applyFont="1" applyFill="1" applyBorder="1" applyAlignment="1">
      <alignment horizontal="right"/>
    </xf>
    <xf numFmtId="175" fontId="50" fillId="15" borderId="15" xfId="11" applyNumberFormat="1" applyFont="1" applyFill="1" applyBorder="1" applyAlignment="1">
      <alignment horizontal="right"/>
    </xf>
    <xf numFmtId="164" fontId="50" fillId="15" borderId="16" xfId="1" applyFont="1" applyFill="1" applyBorder="1" applyAlignment="1">
      <alignment horizontal="right"/>
    </xf>
    <xf numFmtId="164" fontId="50" fillId="15" borderId="17" xfId="1" applyFont="1" applyFill="1" applyBorder="1" applyAlignment="1">
      <alignment horizontal="right"/>
    </xf>
    <xf numFmtId="175" fontId="53" fillId="15" borderId="18" xfId="11" applyNumberFormat="1" applyFont="1" applyFill="1" applyBorder="1" applyAlignment="1">
      <alignment horizontal="right"/>
    </xf>
    <xf numFmtId="9" fontId="53" fillId="15" borderId="6" xfId="11" applyNumberFormat="1" applyFont="1" applyFill="1" applyBorder="1" applyAlignment="1">
      <alignment horizontal="right"/>
    </xf>
    <xf numFmtId="0" fontId="37" fillId="0" borderId="0" xfId="0" applyFont="1"/>
    <xf numFmtId="0" fontId="48" fillId="0" borderId="0" xfId="0" applyFont="1" applyAlignment="1">
      <alignment horizontal="right" readingOrder="2"/>
    </xf>
    <xf numFmtId="169" fontId="50" fillId="15" borderId="9" xfId="11" applyNumberFormat="1" applyFont="1" applyFill="1" applyBorder="1" applyAlignment="1">
      <alignment horizontal="right"/>
    </xf>
    <xf numFmtId="175" fontId="50" fillId="15" borderId="11" xfId="11" applyNumberFormat="1" applyFont="1" applyFill="1" applyBorder="1" applyAlignment="1">
      <alignment horizontal="right"/>
    </xf>
    <xf numFmtId="169" fontId="50" fillId="15" borderId="12" xfId="11" applyNumberFormat="1" applyFont="1" applyFill="1" applyBorder="1" applyAlignment="1">
      <alignment horizontal="right"/>
    </xf>
    <xf numFmtId="168" fontId="50" fillId="15" borderId="11" xfId="1" applyNumberFormat="1" applyFont="1" applyFill="1" applyBorder="1" applyAlignment="1">
      <alignment horizontal="right"/>
    </xf>
    <xf numFmtId="169" fontId="8" fillId="15" borderId="5" xfId="33" applyNumberFormat="1" applyFont="1" applyFill="1" applyBorder="1" applyAlignment="1">
      <alignment horizontal="right" vertical="center"/>
    </xf>
    <xf numFmtId="169" fontId="50" fillId="15" borderId="14" xfId="11" applyNumberFormat="1" applyFont="1" applyFill="1" applyBorder="1" applyAlignment="1">
      <alignment horizontal="right"/>
    </xf>
    <xf numFmtId="169" fontId="50" fillId="15" borderId="16" xfId="11" applyNumberFormat="1" applyFont="1" applyFill="1" applyBorder="1" applyAlignment="1">
      <alignment horizontal="right"/>
    </xf>
    <xf numFmtId="175" fontId="50" fillId="15" borderId="17" xfId="11" applyNumberFormat="1" applyFont="1" applyFill="1" applyBorder="1" applyAlignment="1">
      <alignment horizontal="right"/>
    </xf>
    <xf numFmtId="175" fontId="53" fillId="15" borderId="4" xfId="11" applyNumberFormat="1" applyFont="1" applyFill="1" applyBorder="1" applyAlignment="1">
      <alignment horizontal="right"/>
    </xf>
    <xf numFmtId="169" fontId="53" fillId="15" borderId="6" xfId="11" applyNumberFormat="1" applyFont="1" applyFill="1" applyBorder="1" applyAlignment="1">
      <alignment horizontal="right"/>
    </xf>
    <xf numFmtId="0" fontId="38" fillId="0" borderId="0" xfId="0" applyFont="1" applyAlignment="1">
      <alignment horizontal="right"/>
    </xf>
    <xf numFmtId="164" fontId="20" fillId="0" borderId="0" xfId="1" applyFont="1" applyBorder="1"/>
    <xf numFmtId="0" fontId="6" fillId="0" borderId="0" xfId="0" applyFont="1"/>
    <xf numFmtId="164" fontId="6" fillId="0" borderId="0" xfId="1" applyFont="1" applyBorder="1"/>
    <xf numFmtId="175" fontId="50" fillId="15" borderId="11" xfId="1" applyNumberFormat="1" applyFont="1" applyFill="1" applyBorder="1" applyAlignment="1">
      <alignment horizontal="right"/>
    </xf>
    <xf numFmtId="0" fontId="58" fillId="0" borderId="0" xfId="0" applyFont="1"/>
    <xf numFmtId="164" fontId="50" fillId="15" borderId="12" xfId="11" applyNumberFormat="1" applyFont="1" applyFill="1" applyBorder="1" applyAlignment="1">
      <alignment horizontal="right"/>
    </xf>
    <xf numFmtId="175" fontId="20" fillId="0" borderId="0" xfId="0" applyNumberFormat="1" applyFont="1"/>
    <xf numFmtId="169" fontId="50" fillId="0" borderId="0" xfId="32" applyNumberFormat="1" applyFont="1" applyFill="1"/>
    <xf numFmtId="169" fontId="50" fillId="0" borderId="0" xfId="32" applyNumberFormat="1" applyFont="1" applyFill="1" applyBorder="1"/>
    <xf numFmtId="0" fontId="20" fillId="0" borderId="0" xfId="0" applyFont="1" applyAlignment="1">
      <alignment horizontal="center"/>
    </xf>
    <xf numFmtId="0" fontId="48" fillId="0" borderId="0" xfId="0" applyFont="1"/>
    <xf numFmtId="0" fontId="49" fillId="14" borderId="0" xfId="31" applyFont="1" applyFill="1"/>
    <xf numFmtId="1" fontId="54" fillId="0" borderId="26" xfId="31" applyNumberFormat="1" applyFont="1" applyBorder="1" applyAlignment="1">
      <alignment horizontal="center" vertical="center"/>
    </xf>
    <xf numFmtId="1" fontId="54" fillId="0" borderId="27" xfId="31" applyNumberFormat="1" applyFont="1" applyBorder="1" applyAlignment="1">
      <alignment horizontal="center" vertical="center"/>
    </xf>
    <xf numFmtId="0" fontId="51" fillId="0" borderId="28" xfId="25" applyFont="1" applyBorder="1"/>
    <xf numFmtId="0" fontId="50" fillId="0" borderId="28" xfId="31" applyFont="1" applyBorder="1"/>
    <xf numFmtId="0" fontId="56" fillId="14" borderId="0" xfId="31" applyFont="1" applyFill="1" applyAlignment="1">
      <alignment horizontal="right"/>
    </xf>
    <xf numFmtId="0" fontId="53" fillId="12" borderId="11" xfId="31" applyFont="1" applyFill="1" applyBorder="1" applyAlignment="1">
      <alignment horizontal="center"/>
    </xf>
    <xf numFmtId="0" fontId="53" fillId="12" borderId="12" xfId="31" applyFont="1" applyFill="1" applyBorder="1" applyAlignment="1">
      <alignment horizontal="center"/>
    </xf>
    <xf numFmtId="0" fontId="53" fillId="12" borderId="16" xfId="31" applyFont="1" applyFill="1" applyBorder="1" applyAlignment="1">
      <alignment horizontal="center"/>
    </xf>
    <xf numFmtId="0" fontId="53" fillId="12" borderId="11" xfId="31" applyFont="1" applyFill="1" applyBorder="1" applyAlignment="1">
      <alignment horizontal="center" vertical="center" wrapText="1"/>
    </xf>
    <xf numFmtId="0" fontId="53" fillId="12" borderId="12" xfId="31" applyFont="1" applyFill="1" applyBorder="1" applyAlignment="1">
      <alignment horizontal="center" vertical="center" wrapText="1"/>
    </xf>
    <xf numFmtId="0" fontId="53" fillId="12" borderId="16" xfId="3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57" fillId="0" borderId="25" xfId="0" applyFont="1" applyBorder="1" applyAlignment="1">
      <alignment horizontal="center"/>
    </xf>
    <xf numFmtId="0" fontId="58" fillId="0" borderId="0" xfId="0" applyFont="1"/>
    <xf numFmtId="0" fontId="49" fillId="14" borderId="0" xfId="31" applyFont="1" applyFill="1" applyAlignment="1">
      <alignment vertical="center"/>
    </xf>
    <xf numFmtId="0" fontId="49" fillId="14" borderId="29" xfId="3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20" fillId="0" borderId="0" xfId="0" applyFont="1"/>
    <xf numFmtId="0" fontId="57" fillId="0" borderId="25" xfId="0" applyFont="1" applyBorder="1"/>
    <xf numFmtId="0" fontId="53" fillId="12" borderId="20" xfId="31" applyFont="1" applyFill="1" applyBorder="1" applyAlignment="1">
      <alignment horizontal="center" vertical="center" wrapText="1"/>
    </xf>
    <xf numFmtId="0" fontId="53" fillId="12" borderId="17" xfId="31" applyFont="1" applyFill="1" applyBorder="1" applyAlignment="1">
      <alignment horizontal="center" vertical="center" wrapText="1"/>
    </xf>
    <xf numFmtId="0" fontId="53" fillId="12" borderId="22" xfId="31" applyFont="1" applyFill="1" applyBorder="1" applyAlignment="1">
      <alignment horizontal="center" vertical="center" wrapText="1"/>
    </xf>
    <xf numFmtId="0" fontId="53" fillId="12" borderId="23" xfId="31" applyFont="1" applyFill="1" applyBorder="1" applyAlignment="1">
      <alignment horizontal="center" vertical="center" wrapText="1"/>
    </xf>
    <xf numFmtId="0" fontId="53" fillId="12" borderId="20" xfId="31" applyFont="1" applyFill="1" applyBorder="1" applyAlignment="1">
      <alignment horizontal="center"/>
    </xf>
    <xf numFmtId="0" fontId="53" fillId="12" borderId="24" xfId="31" applyFont="1" applyFill="1" applyBorder="1" applyAlignment="1">
      <alignment horizontal="center"/>
    </xf>
    <xf numFmtId="0" fontId="53" fillId="12" borderId="23" xfId="31" applyFont="1" applyFill="1" applyBorder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40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Comma 2" xfId="10" xr:uid="{00000000-0005-0000-0000-000009000000}"/>
    <cellStyle name="Comma 3" xfId="11" xr:uid="{00000000-0005-0000-0000-00000A000000}"/>
    <cellStyle name="Comma 4" xfId="12" xr:uid="{00000000-0005-0000-0000-00000B000000}"/>
    <cellStyle name="Comma 43" xfId="13" xr:uid="{00000000-0005-0000-0000-00000C000000}"/>
    <cellStyle name="Comma 74" xfId="14" xr:uid="{00000000-0005-0000-0000-00000D000000}"/>
    <cellStyle name="Comma 75" xfId="15" xr:uid="{00000000-0005-0000-0000-00000E000000}"/>
    <cellStyle name="Comma 77" xfId="16" xr:uid="{00000000-0005-0000-0000-00000F000000}"/>
    <cellStyle name="Currency [0] _1. Stat - Rami" xfId="17" xr:uid="{00000000-0005-0000-0000-000010000000}"/>
    <cellStyle name="Normal" xfId="0" builtinId="0"/>
    <cellStyle name="Normal - Style1" xfId="18" xr:uid="{00000000-0005-0000-0000-000012000000}"/>
    <cellStyle name="Normal 1159" xfId="19" xr:uid="{00000000-0005-0000-0000-000013000000}"/>
    <cellStyle name="Normal 1579" xfId="20" xr:uid="{00000000-0005-0000-0000-000014000000}"/>
    <cellStyle name="Normal 1590" xfId="21" xr:uid="{00000000-0005-0000-0000-000015000000}"/>
    <cellStyle name="Normal 2" xfId="22" xr:uid="{00000000-0005-0000-0000-000016000000}"/>
    <cellStyle name="Normal 3" xfId="23" xr:uid="{00000000-0005-0000-0000-000017000000}"/>
    <cellStyle name="Normal 4" xfId="24" xr:uid="{00000000-0005-0000-0000-000018000000}"/>
    <cellStyle name="Normal 49" xfId="25" xr:uid="{00000000-0005-0000-0000-000019000000}"/>
    <cellStyle name="Normal 5" xfId="26" xr:uid="{00000000-0005-0000-0000-00001A000000}"/>
    <cellStyle name="Normal 855" xfId="27" xr:uid="{00000000-0005-0000-0000-00001B000000}"/>
    <cellStyle name="Normal 855 2" xfId="28" xr:uid="{00000000-0005-0000-0000-00001C000000}"/>
    <cellStyle name="Normal_הכנסות מריבית ודיבידנד 1-3.10" xfId="29" xr:uid="{00000000-0005-0000-0000-00001D000000}"/>
    <cellStyle name="Normal_ריבית" xfId="30" xr:uid="{00000000-0005-0000-0000-00001E000000}"/>
    <cellStyle name="Normal_תרומה לרווח 3.10" xfId="31" xr:uid="{00000000-0005-0000-0000-00001F000000}"/>
    <cellStyle name="Percent" xfId="32" builtinId="5"/>
    <cellStyle name="Percent 2" xfId="33" xr:uid="{00000000-0005-0000-0000-000021000000}"/>
    <cellStyle name="חשבונאי1" xfId="34" xr:uid="{00000000-0005-0000-0000-000022000000}"/>
    <cellStyle name="חשבונאי2" xfId="35" xr:uid="{00000000-0005-0000-0000-000023000000}"/>
    <cellStyle name="מעוגל לאלפים" xfId="36" xr:uid="{00000000-0005-0000-0000-000024000000}"/>
    <cellStyle name="מעוגל למליונים" xfId="37" xr:uid="{00000000-0005-0000-0000-000025000000}"/>
    <cellStyle name="תאריך לועזי" xfId="38" xr:uid="{00000000-0005-0000-0000-000026000000}"/>
    <cellStyle name="תאריך עברי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0</xdr:row>
      <xdr:rowOff>161925</xdr:rowOff>
    </xdr:from>
    <xdr:to>
      <xdr:col>28</xdr:col>
      <xdr:colOff>47625</xdr:colOff>
      <xdr:row>3</xdr:row>
      <xdr:rowOff>19050</xdr:rowOff>
    </xdr:to>
    <xdr:pic>
      <xdr:nvPicPr>
        <xdr:cNvPr id="22783" name="תמונה 1" descr="logo: AIG">
          <a:extLst>
            <a:ext uri="{FF2B5EF4-FFF2-40B4-BE49-F238E27FC236}">
              <a16:creationId xmlns:a16="http://schemas.microsoft.com/office/drawing/2014/main" id="{96569921-6DEA-4E7E-3405-086B12E8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41175" y="161925"/>
          <a:ext cx="1057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504825</xdr:colOff>
      <xdr:row>0</xdr:row>
      <xdr:rowOff>123825</xdr:rowOff>
    </xdr:from>
    <xdr:to>
      <xdr:col>28</xdr:col>
      <xdr:colOff>400050</xdr:colOff>
      <xdr:row>2</xdr:row>
      <xdr:rowOff>219075</xdr:rowOff>
    </xdr:to>
    <xdr:pic>
      <xdr:nvPicPr>
        <xdr:cNvPr id="1571" name="תמונה 1" descr="logo: AIG">
          <a:extLst>
            <a:ext uri="{FF2B5EF4-FFF2-40B4-BE49-F238E27FC236}">
              <a16:creationId xmlns:a16="http://schemas.microsoft.com/office/drawing/2014/main" id="{66BFE433-41A9-C56C-C2D6-274ACF83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0" y="12382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TH\COMMOND$\account\Monthly%20Reports%20WorkSheets\04.01\Investment%20Report%2030.04.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8\Monthly%20Worksheets%202008\05.08\Investment%20Report%2031.05.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STATUTORY\&#1492;&#1513;&#1511;&#1506;&#1493;&#1514;%20&#1504;&#1493;&#1505;&#1496;&#1512;&#1493;\&#1504;&#1493;&#1505;&#1496;&#1512;&#1493;%202018\03.2018\Nostro_AIG_Q1%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7.09\&#1492;&#1514;&#1488;&#1502;&#1514;%20&#1504;&#1497;&#1497;&#1512;&#1493;&#1514;%20&#1506;&#1512;&#1498;%20&#1500;&#1497;&#1493;&#1501;%2031.07.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8.09\&#1492;&#1514;&#1488;&#1502;&#1514;%20&#1504;&#1497;&#1497;&#1512;&#1493;&#1514;%20&#1506;&#1512;&#1498;%20&#1500;&#1497;&#1493;&#1501;%2031.08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fet\commond$\account\AIU%202009\Monthly%20Worksheets%202009\09.09\&#1492;&#1514;&#1488;&#1502;&#1514;%20&#1504;&#1497;&#1497;&#1512;&#1493;&#1514;%20&#1506;&#1512;&#1498;%20&#1500;&#1497;&#1493;&#1501;%2030.09.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thly Summary"/>
      <sheetName val="Deposits"/>
      <sheetName val="Bonds"/>
      <sheetName val="Other Bonds"/>
      <sheetName val="Equitie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 Purchases"/>
    </sheetNames>
    <sheetDataSet>
      <sheetData sheetId="0" refreshError="1"/>
      <sheetData sheetId="1" refreshError="1"/>
      <sheetData sheetId="2" refreshError="1"/>
      <sheetData sheetId="3" refreshError="1">
        <row r="85">
          <cell r="C85">
            <v>0</v>
          </cell>
        </row>
      </sheetData>
      <sheetData sheetId="4" refreshError="1">
        <row r="34">
          <cell r="C34">
            <v>0</v>
          </cell>
        </row>
        <row r="35">
          <cell r="B35">
            <v>0</v>
          </cell>
          <cell r="C35">
            <v>0</v>
          </cell>
        </row>
      </sheetData>
      <sheetData sheetId="5" refreshError="1">
        <row r="51">
          <cell r="B51">
            <v>6920101.4395000003</v>
          </cell>
        </row>
        <row r="52">
          <cell r="B52">
            <v>0</v>
          </cell>
        </row>
        <row r="53">
          <cell r="B53">
            <v>0</v>
          </cell>
        </row>
      </sheetData>
      <sheetData sheetId="6" refreshError="1"/>
      <sheetData sheetId="7" refreshError="1">
        <row r="22">
          <cell r="B22">
            <v>-2818720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C26">
            <v>851676</v>
          </cell>
        </row>
      </sheetData>
      <sheetData sheetId="8" refreshError="1">
        <row r="15">
          <cell r="B15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Monthly Summary"/>
      <sheetName val=" Long Term Deposits"/>
      <sheetName val="ST Deposits-Linked"/>
      <sheetName val="ST Deposits-Non Linked"/>
      <sheetName val="Maturity Date 3.05"/>
      <sheetName val="DataBase74"/>
      <sheetName val="Bonds"/>
      <sheetName val="Other Bonds"/>
      <sheetName val="DataBase102"/>
      <sheetName val="Equities"/>
      <sheetName val="Local Corporate Bonds"/>
      <sheetName val="Dividend &amp; Interest"/>
      <sheetName val="Other Investments"/>
      <sheetName val="Real Estate"/>
      <sheetName val="Sheet1"/>
      <sheetName val="Purcha"/>
      <sheetName val="Sa"/>
      <sheetName val="Quarterly"/>
      <sheetName val="Allocation"/>
      <sheetName val="מניות 7.05"/>
      <sheetName val="אג&quot;ח מדינה 7.05"/>
      <sheetName val="אג&quot;ח חו&quot;ל 7.05"/>
      <sheetName val="אג&quot;ח קונצרני 7.05"/>
      <sheetName val="אג&quot;ח להמרה 7.05"/>
      <sheetName val=" Long Term Deposits-Var."/>
      <sheetName val="DataBase73"/>
      <sheetName val="DataBase79"/>
      <sheetName val="DataBase80"/>
      <sheetName val="DataBase81"/>
      <sheetName val="DataBase83"/>
      <sheetName val="DataBase84"/>
      <sheetName val="DataBase88"/>
      <sheetName val="DataBase90"/>
      <sheetName val="DataBase92"/>
      <sheetName val="DataBase93"/>
      <sheetName val="DataBase94"/>
      <sheetName val="DataBase96"/>
      <sheetName val="DataBase97"/>
      <sheetName val="DataBase98"/>
      <sheetName val="Transactions"/>
      <sheetName val="DataBase103"/>
      <sheetName val="DataBase104"/>
      <sheetName val="DataBase105"/>
      <sheetName val="DataBase106"/>
      <sheetName val="DataBase107"/>
      <sheetName val="DataBase101"/>
      <sheetName val="DataBase99"/>
      <sheetName val="DataBase100"/>
      <sheetName val="DataBase95"/>
      <sheetName val="DataBase91"/>
      <sheetName val="DataBase89"/>
      <sheetName val="התפלגות לפי שנים 11.06"/>
      <sheetName val="DataBase87"/>
      <sheetName val="DataBase86"/>
      <sheetName val="DataBase85"/>
      <sheetName val="DataBase82"/>
      <sheetName val="DataBase77"/>
      <sheetName val="DataBase78"/>
      <sheetName val="DataBase75"/>
      <sheetName val="DataBase76"/>
      <sheetName val="DataBase67"/>
      <sheetName val="DataBase55"/>
      <sheetName val="DataBase56"/>
      <sheetName val="DataBase57"/>
      <sheetName val="DataBase58"/>
      <sheetName val="DataBase59"/>
      <sheetName val="DataBase60"/>
      <sheetName val="DataBase61"/>
      <sheetName val="DataBase62"/>
      <sheetName val="DataBase63"/>
      <sheetName val="DataBase64"/>
      <sheetName val="DataBase65"/>
      <sheetName val="DataBase66"/>
      <sheetName val="DataBase68"/>
      <sheetName val="DataBase69"/>
      <sheetName val="DataBase70"/>
      <sheetName val="DataBase71"/>
      <sheetName val="DataBase72"/>
      <sheetName val="DataBase51"/>
      <sheetName val="DataBase52"/>
      <sheetName val="DataBase53"/>
      <sheetName val="DataBase54"/>
      <sheetName val="DataBase47"/>
      <sheetName val="DataBase48"/>
      <sheetName val="DataBase49"/>
      <sheetName val="DataBase50"/>
      <sheetName val="DataBase45"/>
      <sheetName val="DataBase46"/>
      <sheetName val="DataBase42"/>
      <sheetName val="DataBase43"/>
      <sheetName val="DataBase44"/>
      <sheetName val="DataBase41"/>
      <sheetName val="DataBase31"/>
      <sheetName val="DataBase32"/>
      <sheetName val="DataBase33"/>
      <sheetName val="DataBase34"/>
      <sheetName val="DataBase35"/>
      <sheetName val="DataBase36"/>
      <sheetName val="DataBase37"/>
      <sheetName val="DataBase38"/>
      <sheetName val="DataBase39"/>
      <sheetName val="DataBase40"/>
      <sheetName val="DataBase27"/>
      <sheetName val="DataBase28"/>
      <sheetName val="DataBase29"/>
      <sheetName val="DataBase30"/>
      <sheetName val="DataBase5"/>
      <sheetName val="DataBase6"/>
      <sheetName val="DataBase9"/>
      <sheetName val="DataBase10"/>
      <sheetName val="DataBase11"/>
      <sheetName val="DataBase12"/>
      <sheetName val="DataBase13"/>
      <sheetName val="DataBase14"/>
      <sheetName val="DataBase15"/>
      <sheetName val="DataBase16"/>
      <sheetName val="DataBase17"/>
      <sheetName val="DataBase18"/>
      <sheetName val="DataBase20"/>
      <sheetName val="DataBase21"/>
      <sheetName val="DataBase22"/>
      <sheetName val="DataBase23"/>
      <sheetName val="DataBase24"/>
      <sheetName val="DataBase25"/>
      <sheetName val="DataBase26"/>
      <sheetName val="DataBase Purchases"/>
    </sheetNames>
    <sheetDataSet>
      <sheetData sheetId="0" refreshError="1">
        <row r="19">
          <cell r="B19">
            <v>3.2330000000000001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כלל והון "/>
      <sheetName val="נוסטרו חיים"/>
    </sheetNames>
    <sheetDataSet>
      <sheetData sheetId="0"/>
      <sheetData sheetId="1">
        <row r="6">
          <cell r="AC6">
            <v>2015</v>
          </cell>
        </row>
        <row r="7">
          <cell r="AC7">
            <v>2016</v>
          </cell>
        </row>
        <row r="8">
          <cell r="AC8">
            <v>2017</v>
          </cell>
        </row>
        <row r="9">
          <cell r="AC9">
            <v>2018</v>
          </cell>
        </row>
        <row r="10">
          <cell r="AC10">
            <v>2019</v>
          </cell>
        </row>
        <row r="11">
          <cell r="AC11">
            <v>2020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283719399.89999998</v>
          </cell>
        </row>
        <row r="7">
          <cell r="E7">
            <v>152074667.44999999</v>
          </cell>
        </row>
        <row r="8">
          <cell r="E8">
            <v>0</v>
          </cell>
        </row>
        <row r="9">
          <cell r="E9">
            <v>58477370.880000003</v>
          </cell>
        </row>
        <row r="10">
          <cell r="E10">
            <v>15746980.82</v>
          </cell>
        </row>
        <row r="11">
          <cell r="E11">
            <v>660600</v>
          </cell>
        </row>
        <row r="12">
          <cell r="E12">
            <v>41516269.07</v>
          </cell>
        </row>
        <row r="13">
          <cell r="E13">
            <v>2019380</v>
          </cell>
        </row>
        <row r="14">
          <cell r="E14">
            <v>9744029.1799999997</v>
          </cell>
        </row>
        <row r="15">
          <cell r="E15">
            <v>10142081.689999999</v>
          </cell>
        </row>
        <row r="16">
          <cell r="E16">
            <v>2378585.37</v>
          </cell>
        </row>
        <row r="17">
          <cell r="E17">
            <v>1140912.7</v>
          </cell>
        </row>
        <row r="18">
          <cell r="E18">
            <v>31674003.399999999</v>
          </cell>
        </row>
        <row r="19">
          <cell r="E19">
            <v>196968813.84999999</v>
          </cell>
        </row>
        <row r="20">
          <cell r="E20">
            <v>0</v>
          </cell>
        </row>
        <row r="22">
          <cell r="E22">
            <v>806263094.31000006</v>
          </cell>
          <cell r="G22">
            <v>806712578.31000006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8455222.5299999993</v>
          </cell>
        </row>
        <row r="29">
          <cell r="E29">
            <v>58586880.869999997</v>
          </cell>
        </row>
        <row r="30">
          <cell r="E30">
            <v>5921565.3300000001</v>
          </cell>
        </row>
        <row r="31">
          <cell r="E31">
            <v>8784160.6699999999</v>
          </cell>
        </row>
        <row r="32">
          <cell r="E32">
            <v>81747829.400000006</v>
          </cell>
          <cell r="G32">
            <v>81750778.400000006</v>
          </cell>
        </row>
        <row r="73">
          <cell r="B73">
            <v>449483.86</v>
          </cell>
        </row>
        <row r="93">
          <cell r="B93">
            <v>2949</v>
          </cell>
        </row>
      </sheetData>
      <sheetData sheetId="2">
        <row r="17">
          <cell r="K17">
            <v>69469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279639603.23000002</v>
          </cell>
        </row>
        <row r="7">
          <cell r="E7">
            <v>159034211.00999999</v>
          </cell>
        </row>
        <row r="8">
          <cell r="E8">
            <v>0</v>
          </cell>
        </row>
        <row r="9">
          <cell r="E9">
            <v>49035613.259999998</v>
          </cell>
        </row>
        <row r="10">
          <cell r="E10">
            <v>17159900.460000001</v>
          </cell>
        </row>
        <row r="11">
          <cell r="E11">
            <v>663000</v>
          </cell>
        </row>
        <row r="12">
          <cell r="E12">
            <v>35809215.990000002</v>
          </cell>
          <cell r="F12">
            <v>347932.25</v>
          </cell>
        </row>
        <row r="13">
          <cell r="E13">
            <v>0</v>
          </cell>
        </row>
        <row r="14">
          <cell r="E14">
            <v>9852667.3300000001</v>
          </cell>
        </row>
        <row r="15">
          <cell r="E15">
            <v>10221518.16</v>
          </cell>
        </row>
        <row r="16">
          <cell r="E16">
            <v>4617966.18</v>
          </cell>
        </row>
        <row r="17">
          <cell r="E17">
            <v>1486547.75</v>
          </cell>
        </row>
        <row r="18">
          <cell r="E18">
            <v>18502181.710000001</v>
          </cell>
        </row>
        <row r="19">
          <cell r="E19">
            <v>206796480.86000001</v>
          </cell>
        </row>
        <row r="20">
          <cell r="E20">
            <v>0</v>
          </cell>
        </row>
        <row r="22">
          <cell r="E22">
            <v>792818905.93999994</v>
          </cell>
          <cell r="G22">
            <v>793748053.88999999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9298608.4199999999</v>
          </cell>
        </row>
        <row r="29">
          <cell r="E29">
            <v>59095799.82</v>
          </cell>
        </row>
        <row r="30">
          <cell r="E30">
            <v>5293477.45</v>
          </cell>
        </row>
        <row r="31">
          <cell r="E31">
            <v>11166642.220000001</v>
          </cell>
        </row>
        <row r="32">
          <cell r="E32">
            <v>84854527.909999996</v>
          </cell>
          <cell r="G32">
            <v>84973888.450000003</v>
          </cell>
        </row>
        <row r="75">
          <cell r="B75">
            <v>929147.67999999993</v>
          </cell>
        </row>
        <row r="96">
          <cell r="B96">
            <v>119360.54</v>
          </cell>
        </row>
      </sheetData>
      <sheetData sheetId="2">
        <row r="17">
          <cell r="M17">
            <v>2949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נאל-בנק"/>
      <sheetName val="התאמה חודשית"/>
      <sheetName val="רווה&quot;פ חודשי"/>
      <sheetName val="בלל"/>
      <sheetName val="פועלים"/>
      <sheetName val="מזרחי"/>
      <sheetName val="IBI"/>
      <sheetName val="שוקי הון"/>
      <sheetName val="רטמ 6.09"/>
      <sheetName val="רטמ מניות 7.09"/>
      <sheetName val="רטמ אגח 7.09"/>
    </sheetNames>
    <sheetDataSet>
      <sheetData sheetId="0"/>
      <sheetData sheetId="1">
        <row r="6">
          <cell r="E6">
            <v>279331831.31</v>
          </cell>
        </row>
        <row r="7">
          <cell r="E7">
            <v>162119731.31</v>
          </cell>
        </row>
        <row r="8">
          <cell r="E8">
            <v>0</v>
          </cell>
        </row>
        <row r="9">
          <cell r="E9">
            <v>69471238.599999994</v>
          </cell>
        </row>
        <row r="10">
          <cell r="E10">
            <v>17792277.940000001</v>
          </cell>
        </row>
        <row r="11">
          <cell r="E11">
            <v>650400</v>
          </cell>
        </row>
        <row r="12">
          <cell r="E12">
            <v>35809271.439999998</v>
          </cell>
          <cell r="F12">
            <v>7893.27</v>
          </cell>
        </row>
        <row r="13">
          <cell r="E13">
            <v>0</v>
          </cell>
        </row>
        <row r="14">
          <cell r="E14">
            <v>7868240.1699999999</v>
          </cell>
        </row>
        <row r="15">
          <cell r="E15">
            <v>10280535.119999999</v>
          </cell>
        </row>
        <row r="16">
          <cell r="E16">
            <v>8534396.2100000009</v>
          </cell>
        </row>
        <row r="17">
          <cell r="E17">
            <v>1472798.4</v>
          </cell>
        </row>
        <row r="18">
          <cell r="E18">
            <v>39557720.899999999</v>
          </cell>
        </row>
        <row r="19">
          <cell r="E19">
            <v>143264661.71000001</v>
          </cell>
        </row>
        <row r="20">
          <cell r="E20">
            <v>0</v>
          </cell>
        </row>
        <row r="22">
          <cell r="E22">
            <v>776153103.11000001</v>
          </cell>
          <cell r="G22">
            <v>776294537.38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9713364.5399999991</v>
          </cell>
        </row>
        <row r="29">
          <cell r="E29">
            <v>61226531.729999997</v>
          </cell>
        </row>
        <row r="30">
          <cell r="E30">
            <v>3827614.65</v>
          </cell>
        </row>
        <row r="31">
          <cell r="E31">
            <v>13282664.91</v>
          </cell>
        </row>
        <row r="32">
          <cell r="E32">
            <v>88050175.829999998</v>
          </cell>
          <cell r="G32">
            <v>88403246.189999998</v>
          </cell>
        </row>
        <row r="74">
          <cell r="B74">
            <v>141434.27000000002</v>
          </cell>
        </row>
        <row r="97">
          <cell r="B97">
            <v>353070.36</v>
          </cell>
        </row>
      </sheetData>
      <sheetData sheetId="2">
        <row r="17">
          <cell r="M17">
            <v>119360.54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showGridLines="0" rightToLeft="1" zoomScale="85" zoomScaleNormal="85" workbookViewId="0">
      <selection activeCell="G53" activeCellId="11" sqref="C24 E24 G24 C28 E28 G28 C49 E49 G49 C53 E53 G53"/>
    </sheetView>
  </sheetViews>
  <sheetFormatPr defaultRowHeight="12.75" zeroHeight="1" outlineLevelCol="1"/>
  <cols>
    <col min="1" max="1" width="3" style="90" customWidth="1"/>
    <col min="2" max="2" width="26.5703125" style="90" customWidth="1"/>
    <col min="3" max="3" width="9.5703125" style="90" bestFit="1" customWidth="1"/>
    <col min="4" max="4" width="8.140625" style="90" bestFit="1" customWidth="1"/>
    <col min="5" max="5" width="9.5703125" style="90" bestFit="1" customWidth="1"/>
    <col min="6" max="6" width="8.42578125" style="91" bestFit="1" customWidth="1"/>
    <col min="7" max="7" width="9.5703125" style="90" bestFit="1" customWidth="1"/>
    <col min="8" max="8" width="9.42578125" style="90" customWidth="1"/>
    <col min="9" max="9" width="9.5703125" style="90" hidden="1" customWidth="1" outlineLevel="1"/>
    <col min="10" max="10" width="7.5703125" style="91" hidden="1" customWidth="1" outlineLevel="1"/>
    <col min="11" max="11" width="9.5703125" style="90" hidden="1" customWidth="1" outlineLevel="1"/>
    <col min="12" max="12" width="7.5703125" style="90" hidden="1" customWidth="1" outlineLevel="1"/>
    <col min="13" max="13" width="9.5703125" style="90" hidden="1" customWidth="1" outlineLevel="1"/>
    <col min="14" max="14" width="7.5703125" style="91" hidden="1" customWidth="1" outlineLevel="1"/>
    <col min="15" max="15" width="9.5703125" style="90" hidden="1" customWidth="1" outlineLevel="1"/>
    <col min="16" max="16" width="8.140625" style="90" hidden="1" customWidth="1" outlineLevel="1"/>
    <col min="17" max="17" width="9.5703125" style="90" hidden="1" customWidth="1" outlineLevel="1"/>
    <col min="18" max="18" width="7.5703125" style="90" hidden="1" customWidth="1" outlineLevel="1"/>
    <col min="19" max="19" width="9.5703125" style="90" hidden="1" customWidth="1" outlineLevel="1"/>
    <col min="20" max="20" width="7.5703125" style="90" hidden="1" customWidth="1" outlineLevel="1"/>
    <col min="21" max="21" width="9.5703125" style="90" hidden="1" customWidth="1" outlineLevel="1"/>
    <col min="22" max="22" width="8.140625" style="90" hidden="1" customWidth="1" outlineLevel="1"/>
    <col min="23" max="23" width="9.5703125" style="90" hidden="1" customWidth="1" outlineLevel="1"/>
    <col min="24" max="24" width="7.5703125" style="90" hidden="1" customWidth="1" outlineLevel="1"/>
    <col min="25" max="25" width="9.5703125" style="90" hidden="1" customWidth="1" outlineLevel="1"/>
    <col min="26" max="26" width="7.5703125" style="90" hidden="1" customWidth="1" outlineLevel="1"/>
    <col min="27" max="27" width="9.140625" style="90" collapsed="1"/>
    <col min="28" max="29" width="9.140625" style="90"/>
    <col min="30" max="256" width="0" style="90" hidden="1" customWidth="1"/>
    <col min="257" max="16384" width="9.140625" style="90"/>
  </cols>
  <sheetData>
    <row r="1" spans="1:29" ht="18.75">
      <c r="A1" s="193"/>
      <c r="B1" s="180" t="s">
        <v>1290</v>
      </c>
      <c r="C1" s="180"/>
      <c r="D1" s="180"/>
      <c r="E1" s="180"/>
      <c r="F1" s="180"/>
      <c r="G1" s="180"/>
      <c r="H1" s="180"/>
      <c r="I1" s="1"/>
      <c r="J1" s="1"/>
      <c r="K1" s="1"/>
      <c r="L1" s="1"/>
      <c r="M1" s="1"/>
    </row>
    <row r="2" spans="1:29" ht="18.75">
      <c r="A2" s="193"/>
      <c r="B2" s="158" t="s">
        <v>1294</v>
      </c>
      <c r="C2" s="186" t="s">
        <v>1113</v>
      </c>
      <c r="D2" s="186"/>
      <c r="E2" s="186"/>
      <c r="F2" s="186"/>
      <c r="G2" s="186"/>
      <c r="H2" s="186"/>
      <c r="I2" s="157"/>
      <c r="J2" s="157"/>
      <c r="K2" s="157"/>
      <c r="L2" s="157"/>
      <c r="M2" s="157"/>
      <c r="Q2"/>
    </row>
    <row r="3" spans="1:29" ht="18.75">
      <c r="A3" s="193"/>
      <c r="B3" s="104" t="s">
        <v>1289</v>
      </c>
      <c r="C3" s="181" t="s">
        <v>1296</v>
      </c>
      <c r="D3" s="181"/>
      <c r="E3" s="181"/>
      <c r="F3" s="181"/>
      <c r="G3" s="181"/>
      <c r="H3" s="181"/>
      <c r="I3" s="169"/>
      <c r="J3" s="169"/>
      <c r="K3" s="169"/>
      <c r="L3" s="136"/>
      <c r="M3" s="1"/>
    </row>
    <row r="4" spans="1:29" ht="8.25" customHeight="1">
      <c r="A4" s="19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ht="18.75">
      <c r="A5" s="193"/>
      <c r="B5" s="106" t="s">
        <v>1275</v>
      </c>
      <c r="C5" s="187" t="s">
        <v>1276</v>
      </c>
      <c r="D5" s="188"/>
      <c r="E5" s="188"/>
      <c r="F5" s="188"/>
      <c r="G5" s="188"/>
      <c r="H5" s="189"/>
      <c r="I5" s="187" t="s">
        <v>1291</v>
      </c>
      <c r="J5" s="188"/>
      <c r="K5" s="188"/>
      <c r="L5" s="188"/>
      <c r="M5" s="188"/>
      <c r="N5" s="189"/>
      <c r="O5" s="187" t="s">
        <v>1292</v>
      </c>
      <c r="P5" s="188"/>
      <c r="Q5" s="188"/>
      <c r="R5" s="188"/>
      <c r="S5" s="188"/>
      <c r="T5" s="189"/>
      <c r="U5" s="187" t="s">
        <v>1293</v>
      </c>
      <c r="V5" s="188"/>
      <c r="W5" s="188"/>
      <c r="X5" s="188"/>
      <c r="Y5" s="188"/>
      <c r="Z5" s="189"/>
      <c r="AA5" s="179"/>
      <c r="AB5" s="179"/>
      <c r="AC5" s="179"/>
    </row>
    <row r="6" spans="1:29" ht="28.5" customHeight="1">
      <c r="A6" s="193"/>
      <c r="B6" s="182">
        <v>2023</v>
      </c>
      <c r="C6" s="190" t="s">
        <v>1277</v>
      </c>
      <c r="D6" s="191"/>
      <c r="E6" s="191" t="s">
        <v>1278</v>
      </c>
      <c r="F6" s="191"/>
      <c r="G6" s="191" t="s">
        <v>1279</v>
      </c>
      <c r="H6" s="192"/>
      <c r="I6" s="190" t="s">
        <v>1277</v>
      </c>
      <c r="J6" s="191"/>
      <c r="K6" s="191" t="s">
        <v>1278</v>
      </c>
      <c r="L6" s="191"/>
      <c r="M6" s="191" t="s">
        <v>1279</v>
      </c>
      <c r="N6" s="192"/>
      <c r="O6" s="190" t="s">
        <v>1277</v>
      </c>
      <c r="P6" s="191"/>
      <c r="Q6" s="191" t="s">
        <v>1278</v>
      </c>
      <c r="R6" s="191"/>
      <c r="S6" s="191" t="s">
        <v>1279</v>
      </c>
      <c r="T6" s="192"/>
      <c r="U6" s="190" t="s">
        <v>1277</v>
      </c>
      <c r="V6" s="191"/>
      <c r="W6" s="191" t="s">
        <v>1278</v>
      </c>
      <c r="X6" s="191"/>
      <c r="Y6" s="191" t="s">
        <v>1279</v>
      </c>
      <c r="Z6" s="192"/>
      <c r="AA6" s="179"/>
      <c r="AB6" s="179"/>
      <c r="AC6" s="179"/>
    </row>
    <row r="7" spans="1:29">
      <c r="A7" s="193"/>
      <c r="B7" s="183"/>
      <c r="C7" s="107" t="s">
        <v>1280</v>
      </c>
      <c r="D7" s="108" t="s">
        <v>1281</v>
      </c>
      <c r="E7" s="108" t="s">
        <v>1280</v>
      </c>
      <c r="F7" s="108" t="s">
        <v>1281</v>
      </c>
      <c r="G7" s="108" t="s">
        <v>1280</v>
      </c>
      <c r="H7" s="109" t="s">
        <v>1281</v>
      </c>
      <c r="I7" s="107" t="s">
        <v>1280</v>
      </c>
      <c r="J7" s="108" t="s">
        <v>1281</v>
      </c>
      <c r="K7" s="108" t="s">
        <v>1280</v>
      </c>
      <c r="L7" s="108" t="s">
        <v>1281</v>
      </c>
      <c r="M7" s="108" t="s">
        <v>1280</v>
      </c>
      <c r="N7" s="109" t="s">
        <v>1281</v>
      </c>
      <c r="O7" s="107" t="s">
        <v>1280</v>
      </c>
      <c r="P7" s="108" t="s">
        <v>1281</v>
      </c>
      <c r="Q7" s="108" t="s">
        <v>1280</v>
      </c>
      <c r="R7" s="108" t="s">
        <v>1281</v>
      </c>
      <c r="S7" s="108" t="s">
        <v>1280</v>
      </c>
      <c r="T7" s="109" t="s">
        <v>1281</v>
      </c>
      <c r="U7" s="107" t="s">
        <v>1280</v>
      </c>
      <c r="V7" s="108" t="s">
        <v>1281</v>
      </c>
      <c r="W7" s="108" t="s">
        <v>1280</v>
      </c>
      <c r="X7" s="108" t="s">
        <v>1281</v>
      </c>
      <c r="Y7" s="108" t="s">
        <v>1280</v>
      </c>
      <c r="Z7" s="109" t="s">
        <v>1281</v>
      </c>
      <c r="AA7" s="179"/>
      <c r="AB7" s="179"/>
      <c r="AC7" s="179"/>
    </row>
    <row r="8" spans="1:29" ht="15">
      <c r="A8" s="193"/>
      <c r="B8" s="110" t="s">
        <v>1242</v>
      </c>
      <c r="C8" s="111">
        <v>31.893999999999998</v>
      </c>
      <c r="D8" s="141">
        <v>1</v>
      </c>
      <c r="E8" s="111">
        <v>31.893999999999998</v>
      </c>
      <c r="F8" s="141">
        <v>1</v>
      </c>
      <c r="G8" s="111">
        <v>8158</v>
      </c>
      <c r="H8" s="141">
        <v>1</v>
      </c>
      <c r="I8" s="145">
        <v>0</v>
      </c>
      <c r="J8" s="146" t="e">
        <f>I8/$I$20</f>
        <v>#DIV/0!</v>
      </c>
      <c r="K8" s="145">
        <v>0</v>
      </c>
      <c r="L8" s="146" t="e">
        <f t="shared" ref="L8:L19" si="0">K8/$I$20</f>
        <v>#DIV/0!</v>
      </c>
      <c r="M8" s="145">
        <v>0</v>
      </c>
      <c r="N8" s="146" t="e">
        <f t="shared" ref="N8:N19" si="1">M8/$M$20</f>
        <v>#DIV/0!</v>
      </c>
      <c r="O8" s="111">
        <v>0</v>
      </c>
      <c r="P8" s="141" t="e">
        <f t="shared" ref="P8:P19" si="2">O8/$O$20</f>
        <v>#DIV/0!</v>
      </c>
      <c r="Q8" s="111">
        <v>0</v>
      </c>
      <c r="R8" s="141" t="e">
        <f>Q8/Q$20</f>
        <v>#DIV/0!</v>
      </c>
      <c r="S8" s="111">
        <v>0</v>
      </c>
      <c r="T8" s="141" t="e">
        <f>S8/S$20</f>
        <v>#DIV/0!</v>
      </c>
      <c r="U8" s="145">
        <v>0</v>
      </c>
      <c r="V8" s="146" t="e">
        <f>U8/U20</f>
        <v>#DIV/0!</v>
      </c>
      <c r="W8" s="145">
        <v>0</v>
      </c>
      <c r="X8" s="146" t="e">
        <f>W8/W20</f>
        <v>#DIV/0!</v>
      </c>
      <c r="Y8" s="145">
        <v>0</v>
      </c>
      <c r="Z8" s="146" t="e">
        <f>Y8/Y20</f>
        <v>#DIV/0!</v>
      </c>
      <c r="AA8" s="179"/>
      <c r="AB8" s="179"/>
      <c r="AC8" s="179"/>
    </row>
    <row r="9" spans="1:29" ht="15">
      <c r="A9" s="193"/>
      <c r="B9" s="113" t="s">
        <v>1243</v>
      </c>
      <c r="C9" s="137">
        <v>0</v>
      </c>
      <c r="D9" s="138">
        <v>0</v>
      </c>
      <c r="E9" s="137">
        <v>0</v>
      </c>
      <c r="F9" s="138">
        <v>0</v>
      </c>
      <c r="G9" s="137">
        <v>0</v>
      </c>
      <c r="H9" s="138">
        <f t="shared" ref="H9:H19" si="3">G9/$G$20</f>
        <v>0</v>
      </c>
      <c r="I9" s="147">
        <v>0</v>
      </c>
      <c r="J9" s="148" t="e">
        <f>I9/$I$20</f>
        <v>#DIV/0!</v>
      </c>
      <c r="K9" s="147">
        <v>0</v>
      </c>
      <c r="L9" s="148" t="e">
        <f t="shared" si="0"/>
        <v>#DIV/0!</v>
      </c>
      <c r="M9" s="147">
        <v>0</v>
      </c>
      <c r="N9" s="148" t="e">
        <f t="shared" si="1"/>
        <v>#DIV/0!</v>
      </c>
      <c r="O9" s="137">
        <v>0</v>
      </c>
      <c r="P9" s="138" t="e">
        <f t="shared" si="2"/>
        <v>#DIV/0!</v>
      </c>
      <c r="Q9" s="137">
        <v>0</v>
      </c>
      <c r="R9" s="138" t="e">
        <f t="shared" ref="R9:R19" si="4">Q9/$O$20</f>
        <v>#DIV/0!</v>
      </c>
      <c r="S9" s="137">
        <v>0</v>
      </c>
      <c r="T9" s="138" t="e">
        <f t="shared" ref="T9:T19" si="5">S9/$O$20</f>
        <v>#DIV/0!</v>
      </c>
      <c r="U9" s="147">
        <v>0</v>
      </c>
      <c r="V9" s="148" t="e">
        <f t="shared" ref="V9:V19" si="6">U9/$U$20</f>
        <v>#DIV/0!</v>
      </c>
      <c r="W9" s="147">
        <v>0</v>
      </c>
      <c r="X9" s="148" t="e">
        <f t="shared" ref="X9:X19" si="7">W9/$W$20</f>
        <v>#DIV/0!</v>
      </c>
      <c r="Y9" s="147">
        <v>0</v>
      </c>
      <c r="Z9" s="148" t="e">
        <f t="shared" ref="Z9:Z19" si="8">Y9/$Y$20</f>
        <v>#DIV/0!</v>
      </c>
      <c r="AA9" s="179"/>
      <c r="AB9" s="179"/>
      <c r="AC9" s="179"/>
    </row>
    <row r="10" spans="1:29" ht="15">
      <c r="A10" s="193"/>
      <c r="B10" s="113" t="s">
        <v>1282</v>
      </c>
      <c r="C10" s="137">
        <v>0</v>
      </c>
      <c r="D10" s="138">
        <v>0</v>
      </c>
      <c r="E10" s="137">
        <v>0</v>
      </c>
      <c r="F10" s="138">
        <v>0</v>
      </c>
      <c r="G10" s="137">
        <v>0</v>
      </c>
      <c r="H10" s="138">
        <f t="shared" si="3"/>
        <v>0</v>
      </c>
      <c r="I10" s="147">
        <v>0</v>
      </c>
      <c r="J10" s="148" t="e">
        <f>I10/$I$20</f>
        <v>#DIV/0!</v>
      </c>
      <c r="K10" s="147">
        <v>0</v>
      </c>
      <c r="L10" s="148" t="e">
        <f t="shared" si="0"/>
        <v>#DIV/0!</v>
      </c>
      <c r="M10" s="147">
        <v>0</v>
      </c>
      <c r="N10" s="148" t="e">
        <f t="shared" si="1"/>
        <v>#DIV/0!</v>
      </c>
      <c r="O10" s="137">
        <v>0</v>
      </c>
      <c r="P10" s="138" t="e">
        <f t="shared" si="2"/>
        <v>#DIV/0!</v>
      </c>
      <c r="Q10" s="137">
        <v>0</v>
      </c>
      <c r="R10" s="138" t="e">
        <f t="shared" si="4"/>
        <v>#DIV/0!</v>
      </c>
      <c r="S10" s="137">
        <v>0</v>
      </c>
      <c r="T10" s="138" t="e">
        <f t="shared" si="5"/>
        <v>#DIV/0!</v>
      </c>
      <c r="U10" s="147">
        <v>0</v>
      </c>
      <c r="V10" s="148" t="e">
        <f t="shared" si="6"/>
        <v>#DIV/0!</v>
      </c>
      <c r="W10" s="147">
        <v>0</v>
      </c>
      <c r="X10" s="148" t="e">
        <f t="shared" si="7"/>
        <v>#DIV/0!</v>
      </c>
      <c r="Y10" s="147">
        <v>0</v>
      </c>
      <c r="Z10" s="148" t="e">
        <f t="shared" si="8"/>
        <v>#DIV/0!</v>
      </c>
      <c r="AA10" s="179"/>
      <c r="AB10" s="179"/>
      <c r="AC10" s="179"/>
    </row>
    <row r="11" spans="1:29" ht="15">
      <c r="A11" s="193"/>
      <c r="B11" s="113" t="s">
        <v>1244</v>
      </c>
      <c r="C11" s="137">
        <v>0</v>
      </c>
      <c r="D11" s="138">
        <v>0</v>
      </c>
      <c r="E11" s="137">
        <v>0</v>
      </c>
      <c r="F11" s="138">
        <v>0</v>
      </c>
      <c r="G11" s="137">
        <v>0</v>
      </c>
      <c r="H11" s="138">
        <f t="shared" si="3"/>
        <v>0</v>
      </c>
      <c r="I11" s="147">
        <v>0</v>
      </c>
      <c r="J11" s="148" t="e">
        <f t="shared" ref="J11:J18" si="9">I11/$I$20</f>
        <v>#DIV/0!</v>
      </c>
      <c r="K11" s="147">
        <v>0</v>
      </c>
      <c r="L11" s="148" t="e">
        <f t="shared" si="0"/>
        <v>#DIV/0!</v>
      </c>
      <c r="M11" s="147">
        <v>0</v>
      </c>
      <c r="N11" s="148" t="e">
        <f t="shared" si="1"/>
        <v>#DIV/0!</v>
      </c>
      <c r="O11" s="137">
        <v>0</v>
      </c>
      <c r="P11" s="138" t="e">
        <f t="shared" si="2"/>
        <v>#DIV/0!</v>
      </c>
      <c r="Q11" s="137">
        <v>0</v>
      </c>
      <c r="R11" s="138" t="e">
        <f t="shared" si="4"/>
        <v>#DIV/0!</v>
      </c>
      <c r="S11" s="137">
        <v>0</v>
      </c>
      <c r="T11" s="138" t="e">
        <f t="shared" si="5"/>
        <v>#DIV/0!</v>
      </c>
      <c r="U11" s="147">
        <v>0</v>
      </c>
      <c r="V11" s="148" t="e">
        <f t="shared" si="6"/>
        <v>#DIV/0!</v>
      </c>
      <c r="W11" s="147">
        <v>0</v>
      </c>
      <c r="X11" s="148" t="e">
        <f t="shared" si="7"/>
        <v>#DIV/0!</v>
      </c>
      <c r="Y11" s="147">
        <v>0</v>
      </c>
      <c r="Z11" s="148" t="e">
        <f t="shared" si="8"/>
        <v>#DIV/0!</v>
      </c>
      <c r="AA11" s="179"/>
      <c r="AB11" s="179"/>
      <c r="AC11" s="179"/>
    </row>
    <row r="12" spans="1:29" ht="15">
      <c r="A12" s="193"/>
      <c r="B12" s="113" t="s">
        <v>1245</v>
      </c>
      <c r="C12" s="137">
        <v>0</v>
      </c>
      <c r="D12" s="138">
        <v>0</v>
      </c>
      <c r="E12" s="137">
        <v>0</v>
      </c>
      <c r="F12" s="138">
        <v>0</v>
      </c>
      <c r="G12" s="137">
        <v>0</v>
      </c>
      <c r="H12" s="138">
        <f t="shared" si="3"/>
        <v>0</v>
      </c>
      <c r="I12" s="147">
        <v>0</v>
      </c>
      <c r="J12" s="148" t="e">
        <f>I12/$I$20</f>
        <v>#DIV/0!</v>
      </c>
      <c r="K12" s="147">
        <v>0</v>
      </c>
      <c r="L12" s="148" t="e">
        <f t="shared" si="0"/>
        <v>#DIV/0!</v>
      </c>
      <c r="M12" s="147">
        <v>0</v>
      </c>
      <c r="N12" s="148" t="e">
        <f t="shared" si="1"/>
        <v>#DIV/0!</v>
      </c>
      <c r="O12" s="137">
        <v>0</v>
      </c>
      <c r="P12" s="138" t="e">
        <f t="shared" si="2"/>
        <v>#DIV/0!</v>
      </c>
      <c r="Q12" s="137">
        <v>0</v>
      </c>
      <c r="R12" s="138" t="e">
        <f t="shared" si="4"/>
        <v>#DIV/0!</v>
      </c>
      <c r="S12" s="137">
        <v>0</v>
      </c>
      <c r="T12" s="138" t="e">
        <f t="shared" si="5"/>
        <v>#DIV/0!</v>
      </c>
      <c r="U12" s="147">
        <v>0</v>
      </c>
      <c r="V12" s="148" t="e">
        <f t="shared" si="6"/>
        <v>#DIV/0!</v>
      </c>
      <c r="W12" s="147">
        <v>0</v>
      </c>
      <c r="X12" s="148" t="e">
        <f t="shared" si="7"/>
        <v>#DIV/0!</v>
      </c>
      <c r="Y12" s="147">
        <v>0</v>
      </c>
      <c r="Z12" s="148" t="e">
        <f t="shared" si="8"/>
        <v>#DIV/0!</v>
      </c>
      <c r="AA12" s="179"/>
      <c r="AB12" s="179"/>
      <c r="AC12" s="179"/>
    </row>
    <row r="13" spans="1:29" ht="15">
      <c r="A13" s="193"/>
      <c r="B13" s="113" t="s">
        <v>1246</v>
      </c>
      <c r="C13" s="137">
        <v>0</v>
      </c>
      <c r="D13" s="138">
        <v>0</v>
      </c>
      <c r="E13" s="137">
        <v>0</v>
      </c>
      <c r="F13" s="138">
        <v>0</v>
      </c>
      <c r="G13" s="137">
        <v>0</v>
      </c>
      <c r="H13" s="138">
        <f t="shared" si="3"/>
        <v>0</v>
      </c>
      <c r="I13" s="147">
        <v>0</v>
      </c>
      <c r="J13" s="148" t="e">
        <f t="shared" si="9"/>
        <v>#DIV/0!</v>
      </c>
      <c r="K13" s="147">
        <v>0</v>
      </c>
      <c r="L13" s="148" t="e">
        <f t="shared" si="0"/>
        <v>#DIV/0!</v>
      </c>
      <c r="M13" s="147">
        <v>0</v>
      </c>
      <c r="N13" s="148" t="e">
        <f t="shared" si="1"/>
        <v>#DIV/0!</v>
      </c>
      <c r="O13" s="137">
        <v>0</v>
      </c>
      <c r="P13" s="138" t="e">
        <f t="shared" si="2"/>
        <v>#DIV/0!</v>
      </c>
      <c r="Q13" s="137">
        <v>0</v>
      </c>
      <c r="R13" s="138" t="e">
        <f t="shared" si="4"/>
        <v>#DIV/0!</v>
      </c>
      <c r="S13" s="137">
        <v>0</v>
      </c>
      <c r="T13" s="138" t="e">
        <f t="shared" si="5"/>
        <v>#DIV/0!</v>
      </c>
      <c r="U13" s="147">
        <v>0</v>
      </c>
      <c r="V13" s="148" t="e">
        <f t="shared" si="6"/>
        <v>#DIV/0!</v>
      </c>
      <c r="W13" s="147">
        <v>0</v>
      </c>
      <c r="X13" s="148" t="e">
        <f t="shared" si="7"/>
        <v>#DIV/0!</v>
      </c>
      <c r="Y13" s="147">
        <v>0</v>
      </c>
      <c r="Z13" s="148" t="e">
        <f t="shared" si="8"/>
        <v>#DIV/0!</v>
      </c>
      <c r="AA13" s="179"/>
      <c r="AB13" s="179"/>
      <c r="AC13" s="179"/>
    </row>
    <row r="14" spans="1:29" ht="15">
      <c r="A14" s="193"/>
      <c r="B14" s="113" t="s">
        <v>1247</v>
      </c>
      <c r="C14" s="137">
        <v>0</v>
      </c>
      <c r="D14" s="138">
        <v>0</v>
      </c>
      <c r="E14" s="137">
        <v>0</v>
      </c>
      <c r="F14" s="138">
        <v>0</v>
      </c>
      <c r="G14" s="137">
        <v>0</v>
      </c>
      <c r="H14" s="138">
        <f t="shared" si="3"/>
        <v>0</v>
      </c>
      <c r="I14" s="147">
        <v>0</v>
      </c>
      <c r="J14" s="148" t="e">
        <f t="shared" si="9"/>
        <v>#DIV/0!</v>
      </c>
      <c r="K14" s="147">
        <v>0</v>
      </c>
      <c r="L14" s="148" t="e">
        <f t="shared" si="0"/>
        <v>#DIV/0!</v>
      </c>
      <c r="M14" s="147">
        <v>0</v>
      </c>
      <c r="N14" s="148" t="e">
        <f t="shared" si="1"/>
        <v>#DIV/0!</v>
      </c>
      <c r="O14" s="137">
        <v>0</v>
      </c>
      <c r="P14" s="138" t="e">
        <f t="shared" si="2"/>
        <v>#DIV/0!</v>
      </c>
      <c r="Q14" s="137">
        <v>0</v>
      </c>
      <c r="R14" s="138" t="e">
        <f t="shared" si="4"/>
        <v>#DIV/0!</v>
      </c>
      <c r="S14" s="137">
        <v>0</v>
      </c>
      <c r="T14" s="138" t="e">
        <f t="shared" si="5"/>
        <v>#DIV/0!</v>
      </c>
      <c r="U14" s="147">
        <v>0</v>
      </c>
      <c r="V14" s="148" t="e">
        <f t="shared" si="6"/>
        <v>#DIV/0!</v>
      </c>
      <c r="W14" s="147">
        <v>0</v>
      </c>
      <c r="X14" s="148" t="e">
        <f t="shared" si="7"/>
        <v>#DIV/0!</v>
      </c>
      <c r="Y14" s="147">
        <v>0</v>
      </c>
      <c r="Z14" s="148" t="e">
        <f t="shared" si="8"/>
        <v>#DIV/0!</v>
      </c>
      <c r="AA14" s="179"/>
      <c r="AB14" s="179"/>
      <c r="AC14" s="179"/>
    </row>
    <row r="15" spans="1:29" ht="15">
      <c r="A15" s="193"/>
      <c r="B15" s="113" t="s">
        <v>1283</v>
      </c>
      <c r="C15" s="137">
        <v>0</v>
      </c>
      <c r="D15" s="138">
        <v>0</v>
      </c>
      <c r="E15" s="137">
        <v>0</v>
      </c>
      <c r="F15" s="138">
        <v>0</v>
      </c>
      <c r="G15" s="137">
        <v>0</v>
      </c>
      <c r="H15" s="138">
        <f t="shared" si="3"/>
        <v>0</v>
      </c>
      <c r="I15" s="147">
        <v>0</v>
      </c>
      <c r="J15" s="148" t="e">
        <f t="shared" si="9"/>
        <v>#DIV/0!</v>
      </c>
      <c r="K15" s="147">
        <v>0</v>
      </c>
      <c r="L15" s="148" t="e">
        <f t="shared" si="0"/>
        <v>#DIV/0!</v>
      </c>
      <c r="M15" s="147">
        <v>0</v>
      </c>
      <c r="N15" s="148" t="e">
        <f t="shared" si="1"/>
        <v>#DIV/0!</v>
      </c>
      <c r="O15" s="137">
        <v>0</v>
      </c>
      <c r="P15" s="138" t="e">
        <f t="shared" si="2"/>
        <v>#DIV/0!</v>
      </c>
      <c r="Q15" s="137">
        <v>0</v>
      </c>
      <c r="R15" s="138" t="e">
        <f t="shared" si="4"/>
        <v>#DIV/0!</v>
      </c>
      <c r="S15" s="137">
        <v>0</v>
      </c>
      <c r="T15" s="138" t="e">
        <f t="shared" si="5"/>
        <v>#DIV/0!</v>
      </c>
      <c r="U15" s="147">
        <v>0</v>
      </c>
      <c r="V15" s="148" t="e">
        <f t="shared" si="6"/>
        <v>#DIV/0!</v>
      </c>
      <c r="W15" s="147">
        <v>0</v>
      </c>
      <c r="X15" s="148" t="e">
        <f t="shared" si="7"/>
        <v>#DIV/0!</v>
      </c>
      <c r="Y15" s="147">
        <v>0</v>
      </c>
      <c r="Z15" s="148" t="e">
        <f t="shared" si="8"/>
        <v>#DIV/0!</v>
      </c>
      <c r="AA15" s="179"/>
      <c r="AB15" s="179"/>
      <c r="AC15" s="179"/>
    </row>
    <row r="16" spans="1:29" ht="15">
      <c r="A16" s="193"/>
      <c r="B16" s="113" t="s">
        <v>1273</v>
      </c>
      <c r="C16" s="137">
        <v>0</v>
      </c>
      <c r="D16" s="138">
        <v>0</v>
      </c>
      <c r="E16" s="137">
        <v>0</v>
      </c>
      <c r="F16" s="138">
        <v>0</v>
      </c>
      <c r="G16" s="137">
        <v>0</v>
      </c>
      <c r="H16" s="138">
        <f t="shared" si="3"/>
        <v>0</v>
      </c>
      <c r="I16" s="147">
        <v>0</v>
      </c>
      <c r="J16" s="148" t="e">
        <f t="shared" si="9"/>
        <v>#DIV/0!</v>
      </c>
      <c r="K16" s="147">
        <v>0</v>
      </c>
      <c r="L16" s="148" t="e">
        <f t="shared" si="0"/>
        <v>#DIV/0!</v>
      </c>
      <c r="M16" s="147">
        <v>0</v>
      </c>
      <c r="N16" s="148" t="e">
        <f t="shared" si="1"/>
        <v>#DIV/0!</v>
      </c>
      <c r="O16" s="137">
        <v>0</v>
      </c>
      <c r="P16" s="138" t="e">
        <f t="shared" si="2"/>
        <v>#DIV/0!</v>
      </c>
      <c r="Q16" s="137">
        <v>0</v>
      </c>
      <c r="R16" s="138" t="e">
        <f t="shared" si="4"/>
        <v>#DIV/0!</v>
      </c>
      <c r="S16" s="137">
        <v>0</v>
      </c>
      <c r="T16" s="138" t="e">
        <f t="shared" si="5"/>
        <v>#DIV/0!</v>
      </c>
      <c r="U16" s="147">
        <v>0</v>
      </c>
      <c r="V16" s="148" t="e">
        <f t="shared" si="6"/>
        <v>#DIV/0!</v>
      </c>
      <c r="W16" s="147">
        <v>0</v>
      </c>
      <c r="X16" s="148" t="e">
        <f t="shared" si="7"/>
        <v>#DIV/0!</v>
      </c>
      <c r="Y16" s="147">
        <v>0</v>
      </c>
      <c r="Z16" s="148" t="e">
        <f t="shared" si="8"/>
        <v>#DIV/0!</v>
      </c>
      <c r="AA16" s="179"/>
      <c r="AB16" s="179"/>
      <c r="AC16" s="179"/>
    </row>
    <row r="17" spans="1:29" ht="15">
      <c r="A17" s="193"/>
      <c r="B17" s="113" t="s">
        <v>1284</v>
      </c>
      <c r="C17" s="137">
        <v>0</v>
      </c>
      <c r="D17" s="138">
        <v>0</v>
      </c>
      <c r="E17" s="137">
        <v>0</v>
      </c>
      <c r="F17" s="138">
        <v>0</v>
      </c>
      <c r="G17" s="137">
        <v>0</v>
      </c>
      <c r="H17" s="138">
        <f t="shared" si="3"/>
        <v>0</v>
      </c>
      <c r="I17" s="147">
        <v>0</v>
      </c>
      <c r="J17" s="148" t="e">
        <f t="shared" si="9"/>
        <v>#DIV/0!</v>
      </c>
      <c r="K17" s="147">
        <v>0</v>
      </c>
      <c r="L17" s="148" t="e">
        <f t="shared" si="0"/>
        <v>#DIV/0!</v>
      </c>
      <c r="M17" s="147">
        <v>0</v>
      </c>
      <c r="N17" s="148" t="e">
        <f t="shared" si="1"/>
        <v>#DIV/0!</v>
      </c>
      <c r="O17" s="137">
        <v>0</v>
      </c>
      <c r="P17" s="138" t="e">
        <f t="shared" si="2"/>
        <v>#DIV/0!</v>
      </c>
      <c r="Q17" s="137">
        <v>0</v>
      </c>
      <c r="R17" s="138" t="e">
        <f t="shared" si="4"/>
        <v>#DIV/0!</v>
      </c>
      <c r="S17" s="137">
        <v>0</v>
      </c>
      <c r="T17" s="138" t="e">
        <f t="shared" si="5"/>
        <v>#DIV/0!</v>
      </c>
      <c r="U17" s="147">
        <v>0</v>
      </c>
      <c r="V17" s="148" t="e">
        <f t="shared" si="6"/>
        <v>#DIV/0!</v>
      </c>
      <c r="W17" s="147">
        <v>0</v>
      </c>
      <c r="X17" s="148" t="e">
        <f t="shared" si="7"/>
        <v>#DIV/0!</v>
      </c>
      <c r="Y17" s="147">
        <v>0</v>
      </c>
      <c r="Z17" s="148" t="e">
        <f t="shared" si="8"/>
        <v>#DIV/0!</v>
      </c>
      <c r="AA17" s="179"/>
      <c r="AB17" s="179"/>
      <c r="AC17" s="179"/>
    </row>
    <row r="18" spans="1:29" ht="15">
      <c r="A18" s="193"/>
      <c r="B18" s="113" t="s">
        <v>1285</v>
      </c>
      <c r="C18" s="137">
        <v>0</v>
      </c>
      <c r="D18" s="138">
        <v>0</v>
      </c>
      <c r="E18" s="137">
        <v>0</v>
      </c>
      <c r="F18" s="138">
        <v>0</v>
      </c>
      <c r="G18" s="137">
        <v>0</v>
      </c>
      <c r="H18" s="138">
        <f t="shared" si="3"/>
        <v>0</v>
      </c>
      <c r="I18" s="147">
        <v>0</v>
      </c>
      <c r="J18" s="148" t="e">
        <f t="shared" si="9"/>
        <v>#DIV/0!</v>
      </c>
      <c r="K18" s="147">
        <v>0</v>
      </c>
      <c r="L18" s="148" t="e">
        <f t="shared" si="0"/>
        <v>#DIV/0!</v>
      </c>
      <c r="M18" s="147">
        <v>0</v>
      </c>
      <c r="N18" s="148" t="e">
        <f t="shared" si="1"/>
        <v>#DIV/0!</v>
      </c>
      <c r="O18" s="137">
        <v>0</v>
      </c>
      <c r="P18" s="138" t="e">
        <f t="shared" si="2"/>
        <v>#DIV/0!</v>
      </c>
      <c r="Q18" s="137">
        <v>0</v>
      </c>
      <c r="R18" s="138" t="e">
        <f t="shared" si="4"/>
        <v>#DIV/0!</v>
      </c>
      <c r="S18" s="137">
        <v>0</v>
      </c>
      <c r="T18" s="138" t="e">
        <f t="shared" si="5"/>
        <v>#DIV/0!</v>
      </c>
      <c r="U18" s="147">
        <v>0</v>
      </c>
      <c r="V18" s="148" t="e">
        <f t="shared" si="6"/>
        <v>#DIV/0!</v>
      </c>
      <c r="W18" s="147">
        <v>0</v>
      </c>
      <c r="X18" s="148" t="e">
        <f t="shared" si="7"/>
        <v>#DIV/0!</v>
      </c>
      <c r="Y18" s="147">
        <v>0</v>
      </c>
      <c r="Z18" s="148" t="e">
        <f t="shared" si="8"/>
        <v>#DIV/0!</v>
      </c>
      <c r="AA18" s="179"/>
      <c r="AB18" s="179"/>
      <c r="AC18" s="179"/>
    </row>
    <row r="19" spans="1:29" ht="15">
      <c r="A19" s="193"/>
      <c r="B19" s="113" t="s">
        <v>1287</v>
      </c>
      <c r="C19" s="137">
        <v>0</v>
      </c>
      <c r="D19" s="138">
        <v>0</v>
      </c>
      <c r="E19" s="137">
        <v>0</v>
      </c>
      <c r="F19" s="138">
        <v>0</v>
      </c>
      <c r="G19" s="137">
        <v>0</v>
      </c>
      <c r="H19" s="138">
        <f t="shared" si="3"/>
        <v>0</v>
      </c>
      <c r="I19" s="147">
        <v>0</v>
      </c>
      <c r="J19" s="148" t="e">
        <f>I19/$I$20</f>
        <v>#DIV/0!</v>
      </c>
      <c r="K19" s="147">
        <v>0</v>
      </c>
      <c r="L19" s="148" t="e">
        <f t="shared" si="0"/>
        <v>#DIV/0!</v>
      </c>
      <c r="M19" s="147">
        <v>0</v>
      </c>
      <c r="N19" s="148" t="e">
        <f t="shared" si="1"/>
        <v>#DIV/0!</v>
      </c>
      <c r="O19" s="137">
        <v>0</v>
      </c>
      <c r="P19" s="138" t="e">
        <f t="shared" si="2"/>
        <v>#DIV/0!</v>
      </c>
      <c r="Q19" s="137">
        <v>0</v>
      </c>
      <c r="R19" s="138" t="e">
        <f t="shared" si="4"/>
        <v>#DIV/0!</v>
      </c>
      <c r="S19" s="137">
        <v>0</v>
      </c>
      <c r="T19" s="138" t="e">
        <f t="shared" si="5"/>
        <v>#DIV/0!</v>
      </c>
      <c r="U19" s="147">
        <v>0</v>
      </c>
      <c r="V19" s="148" t="e">
        <f t="shared" si="6"/>
        <v>#DIV/0!</v>
      </c>
      <c r="W19" s="147">
        <v>0</v>
      </c>
      <c r="X19" s="148" t="e">
        <f t="shared" si="7"/>
        <v>#DIV/0!</v>
      </c>
      <c r="Y19" s="147">
        <v>0</v>
      </c>
      <c r="Z19" s="148" t="e">
        <f t="shared" si="8"/>
        <v>#DIV/0!</v>
      </c>
      <c r="AA19" s="179"/>
      <c r="AB19" s="179"/>
      <c r="AC19" s="179"/>
    </row>
    <row r="20" spans="1:29" ht="15">
      <c r="A20" s="193"/>
      <c r="B20" s="116" t="s">
        <v>1248</v>
      </c>
      <c r="C20" s="117">
        <f t="shared" ref="C20:H20" si="10">SUM(C8:C19)</f>
        <v>31.893999999999998</v>
      </c>
      <c r="D20" s="142">
        <f t="shared" si="10"/>
        <v>1</v>
      </c>
      <c r="E20" s="117">
        <f t="shared" si="10"/>
        <v>31.893999999999998</v>
      </c>
      <c r="F20" s="142">
        <f t="shared" si="10"/>
        <v>1</v>
      </c>
      <c r="G20" s="117">
        <f t="shared" si="10"/>
        <v>8158</v>
      </c>
      <c r="H20" s="142">
        <f t="shared" si="10"/>
        <v>1</v>
      </c>
      <c r="I20" s="149">
        <f t="shared" ref="I20:Z20" si="11">SUM(I8:I19)</f>
        <v>0</v>
      </c>
      <c r="J20" s="150" t="e">
        <f>SUM(J8:J19)</f>
        <v>#DIV/0!</v>
      </c>
      <c r="K20" s="149">
        <f t="shared" si="11"/>
        <v>0</v>
      </c>
      <c r="L20" s="150" t="e">
        <f t="shared" si="11"/>
        <v>#DIV/0!</v>
      </c>
      <c r="M20" s="149">
        <f t="shared" si="11"/>
        <v>0</v>
      </c>
      <c r="N20" s="150" t="e">
        <f t="shared" si="11"/>
        <v>#DIV/0!</v>
      </c>
      <c r="O20" s="117">
        <f t="shared" si="11"/>
        <v>0</v>
      </c>
      <c r="P20" s="142" t="e">
        <f>SUM(P8:P19)</f>
        <v>#DIV/0!</v>
      </c>
      <c r="Q20" s="117">
        <f t="shared" si="11"/>
        <v>0</v>
      </c>
      <c r="R20" s="142" t="e">
        <f>SUM(R8:R19)</f>
        <v>#DIV/0!</v>
      </c>
      <c r="S20" s="117">
        <f t="shared" si="11"/>
        <v>0</v>
      </c>
      <c r="T20" s="142" t="e">
        <f>SUM(T8:T19)</f>
        <v>#DIV/0!</v>
      </c>
      <c r="U20" s="149">
        <f t="shared" si="11"/>
        <v>0</v>
      </c>
      <c r="V20" s="150" t="e">
        <f>SUM(V8:V19)</f>
        <v>#DIV/0!</v>
      </c>
      <c r="W20" s="149">
        <f t="shared" si="11"/>
        <v>0</v>
      </c>
      <c r="X20" s="150" t="e">
        <f t="shared" si="11"/>
        <v>#DIV/0!</v>
      </c>
      <c r="Y20" s="149">
        <f t="shared" si="11"/>
        <v>0</v>
      </c>
      <c r="Z20" s="150" t="e">
        <f t="shared" si="11"/>
        <v>#DIV/0!</v>
      </c>
      <c r="AA20" s="179"/>
      <c r="AB20" s="179"/>
      <c r="AC20" s="179"/>
    </row>
    <row r="21" spans="1:29" ht="15">
      <c r="A21" s="193"/>
      <c r="B21" s="184"/>
      <c r="C21" s="184"/>
      <c r="D21" s="184"/>
      <c r="E21" s="184"/>
      <c r="F21" s="184"/>
      <c r="G21" s="184"/>
      <c r="H21" s="184"/>
      <c r="I21" s="119"/>
      <c r="J21" s="120"/>
      <c r="K21" s="119"/>
      <c r="L21" s="120"/>
      <c r="M21" s="119"/>
      <c r="N21" s="120"/>
      <c r="O21" s="119"/>
      <c r="P21" s="120"/>
      <c r="Q21" s="119"/>
      <c r="R21" s="120"/>
      <c r="S21" s="119"/>
      <c r="T21" s="120"/>
      <c r="U21" s="119"/>
      <c r="V21" s="120"/>
      <c r="W21" s="119"/>
      <c r="X21" s="120"/>
      <c r="Y21" s="119"/>
      <c r="Z21" s="120"/>
      <c r="AA21" s="179"/>
      <c r="AB21" s="179"/>
      <c r="AC21" s="179"/>
    </row>
    <row r="22" spans="1:29" ht="15">
      <c r="A22" s="193"/>
      <c r="B22" s="121" t="s">
        <v>1272</v>
      </c>
      <c r="C22" s="111">
        <v>31.893999999999998</v>
      </c>
      <c r="D22" s="141">
        <v>1</v>
      </c>
      <c r="E22" s="111">
        <v>31.893999999999998</v>
      </c>
      <c r="F22" s="141">
        <v>1</v>
      </c>
      <c r="G22" s="123">
        <v>8158</v>
      </c>
      <c r="H22" s="143">
        <v>1</v>
      </c>
      <c r="I22" s="145"/>
      <c r="J22" s="151" t="e">
        <f>I22/I24</f>
        <v>#DIV/0!</v>
      </c>
      <c r="K22" s="145"/>
      <c r="L22" s="151" t="e">
        <f>K22/$K$24</f>
        <v>#DIV/0!</v>
      </c>
      <c r="M22" s="145"/>
      <c r="N22" s="151" t="e">
        <f>M22/$M$24</f>
        <v>#DIV/0!</v>
      </c>
      <c r="O22" s="111"/>
      <c r="P22" s="143" t="e">
        <f>O22/O24</f>
        <v>#DIV/0!</v>
      </c>
      <c r="Q22" s="111"/>
      <c r="R22" s="143" t="e">
        <f>Q22/Q24</f>
        <v>#DIV/0!</v>
      </c>
      <c r="S22" s="123"/>
      <c r="T22" s="143">
        <f>S22/$G$24</f>
        <v>0</v>
      </c>
      <c r="U22" s="145">
        <v>0</v>
      </c>
      <c r="V22" s="151" t="e">
        <f>U22/U24</f>
        <v>#DIV/0!</v>
      </c>
      <c r="W22" s="145">
        <v>0</v>
      </c>
      <c r="X22" s="151" t="e">
        <f>W22/W24</f>
        <v>#DIV/0!</v>
      </c>
      <c r="Y22" s="152"/>
      <c r="Z22" s="151" t="e">
        <f>Y22/Y24</f>
        <v>#DIV/0!</v>
      </c>
      <c r="AA22" s="179"/>
      <c r="AB22" s="179"/>
      <c r="AC22" s="179"/>
    </row>
    <row r="23" spans="1:29" ht="15">
      <c r="A23" s="193"/>
      <c r="B23" s="124" t="s">
        <v>1112</v>
      </c>
      <c r="C23" s="137">
        <v>0</v>
      </c>
      <c r="D23" s="138">
        <v>0</v>
      </c>
      <c r="E23" s="137">
        <v>0</v>
      </c>
      <c r="F23" s="138">
        <v>0</v>
      </c>
      <c r="G23" s="140">
        <v>0</v>
      </c>
      <c r="H23" s="139">
        <f>G23/$G$24</f>
        <v>0</v>
      </c>
      <c r="I23" s="147">
        <v>0</v>
      </c>
      <c r="J23" s="153" t="e">
        <f>I23/I24</f>
        <v>#DIV/0!</v>
      </c>
      <c r="K23" s="147">
        <v>0</v>
      </c>
      <c r="L23" s="153" t="e">
        <f>K23/K24</f>
        <v>#DIV/0!</v>
      </c>
      <c r="M23" s="154">
        <v>0</v>
      </c>
      <c r="N23" s="153" t="e">
        <f>M23/$M$24</f>
        <v>#DIV/0!</v>
      </c>
      <c r="O23" s="137">
        <v>0</v>
      </c>
      <c r="P23" s="139" t="e">
        <f>O23/O24</f>
        <v>#DIV/0!</v>
      </c>
      <c r="Q23" s="137">
        <v>0</v>
      </c>
      <c r="R23" s="139" t="e">
        <f>Q23/Q24</f>
        <v>#DIV/0!</v>
      </c>
      <c r="S23" s="140">
        <v>0</v>
      </c>
      <c r="T23" s="139">
        <f>S23/$G$24</f>
        <v>0</v>
      </c>
      <c r="U23" s="147">
        <v>0</v>
      </c>
      <c r="V23" s="153" t="e">
        <f>U23/U24</f>
        <v>#DIV/0!</v>
      </c>
      <c r="W23" s="147">
        <v>0</v>
      </c>
      <c r="X23" s="153" t="e">
        <f>W23/W24</f>
        <v>#DIV/0!</v>
      </c>
      <c r="Y23" s="154">
        <v>0</v>
      </c>
      <c r="Z23" s="153" t="e">
        <f>Y23/Y24</f>
        <v>#DIV/0!</v>
      </c>
      <c r="AA23" s="179"/>
      <c r="AB23" s="179"/>
      <c r="AC23" s="179"/>
    </row>
    <row r="24" spans="1:29" ht="15">
      <c r="A24" s="193"/>
      <c r="B24" s="127" t="s">
        <v>1248</v>
      </c>
      <c r="C24" s="130">
        <f t="shared" ref="C24:H24" si="12">SUM(C22:C23)</f>
        <v>31.893999999999998</v>
      </c>
      <c r="D24" s="144">
        <f t="shared" si="12"/>
        <v>1</v>
      </c>
      <c r="E24" s="130">
        <f t="shared" si="12"/>
        <v>31.893999999999998</v>
      </c>
      <c r="F24" s="144">
        <f t="shared" si="12"/>
        <v>1</v>
      </c>
      <c r="G24" s="130">
        <f t="shared" si="12"/>
        <v>8158</v>
      </c>
      <c r="H24" s="144">
        <f t="shared" si="12"/>
        <v>1</v>
      </c>
      <c r="I24" s="155">
        <f t="shared" ref="I24:Z24" si="13">SUM(I22:I23)</f>
        <v>0</v>
      </c>
      <c r="J24" s="156" t="e">
        <f>SUM(J22:J23)</f>
        <v>#DIV/0!</v>
      </c>
      <c r="K24" s="155">
        <f t="shared" si="13"/>
        <v>0</v>
      </c>
      <c r="L24" s="156" t="e">
        <f>SUM(L22:L23)</f>
        <v>#DIV/0!</v>
      </c>
      <c r="M24" s="155">
        <f t="shared" si="13"/>
        <v>0</v>
      </c>
      <c r="N24" s="156" t="e">
        <f t="shared" si="13"/>
        <v>#DIV/0!</v>
      </c>
      <c r="O24" s="130">
        <f t="shared" si="13"/>
        <v>0</v>
      </c>
      <c r="P24" s="144" t="e">
        <f t="shared" si="13"/>
        <v>#DIV/0!</v>
      </c>
      <c r="Q24" s="130">
        <f t="shared" si="13"/>
        <v>0</v>
      </c>
      <c r="R24" s="144" t="e">
        <f>SUM(R22:R23)</f>
        <v>#DIV/0!</v>
      </c>
      <c r="S24" s="130">
        <f t="shared" si="13"/>
        <v>0</v>
      </c>
      <c r="T24" s="144">
        <f t="shared" si="13"/>
        <v>0</v>
      </c>
      <c r="U24" s="155">
        <f t="shared" si="13"/>
        <v>0</v>
      </c>
      <c r="V24" s="156" t="e">
        <f>SUM(V22:V23)</f>
        <v>#DIV/0!</v>
      </c>
      <c r="W24" s="155">
        <f t="shared" si="13"/>
        <v>0</v>
      </c>
      <c r="X24" s="156" t="e">
        <f>SUM(X22:X23)</f>
        <v>#DIV/0!</v>
      </c>
      <c r="Y24" s="155">
        <f t="shared" si="13"/>
        <v>0</v>
      </c>
      <c r="Z24" s="156" t="e">
        <f t="shared" si="13"/>
        <v>#DIV/0!</v>
      </c>
      <c r="AA24" s="179"/>
      <c r="AB24" s="179"/>
      <c r="AC24" s="179"/>
    </row>
    <row r="25" spans="1:29" ht="15">
      <c r="A25" s="193"/>
      <c r="B25" s="185"/>
      <c r="C25" s="185"/>
      <c r="D25" s="185"/>
      <c r="E25" s="185"/>
      <c r="F25" s="185"/>
      <c r="G25" s="185"/>
      <c r="H25" s="185"/>
      <c r="I25" s="131"/>
      <c r="J25" s="132"/>
      <c r="K25" s="131"/>
      <c r="L25" s="132"/>
      <c r="M25" s="131"/>
      <c r="N25" s="132"/>
      <c r="O25" s="131"/>
      <c r="P25" s="132"/>
      <c r="Q25" s="131"/>
      <c r="R25" s="132"/>
      <c r="S25" s="131"/>
      <c r="T25" s="132"/>
      <c r="U25" s="131"/>
      <c r="V25" s="132"/>
      <c r="W25" s="131"/>
      <c r="X25" s="132"/>
      <c r="Y25" s="131"/>
      <c r="Z25" s="132"/>
      <c r="AA25" s="179"/>
      <c r="AB25" s="179"/>
      <c r="AC25" s="179"/>
    </row>
    <row r="26" spans="1:29" ht="15">
      <c r="A26" s="193"/>
      <c r="B26" s="121" t="s">
        <v>59</v>
      </c>
      <c r="C26" s="111">
        <f>C20</f>
        <v>31.893999999999998</v>
      </c>
      <c r="D26" s="141">
        <v>1</v>
      </c>
      <c r="E26" s="111">
        <f>E20</f>
        <v>31.893999999999998</v>
      </c>
      <c r="F26" s="141">
        <v>1</v>
      </c>
      <c r="G26" s="123">
        <f>G24</f>
        <v>8158</v>
      </c>
      <c r="H26" s="143">
        <f>G26/$G$24</f>
        <v>1</v>
      </c>
      <c r="I26" s="145"/>
      <c r="J26" s="151" t="e">
        <f>I26/I28</f>
        <v>#DIV/0!</v>
      </c>
      <c r="K26" s="145"/>
      <c r="L26" s="151" t="e">
        <f>K26/$K$28</f>
        <v>#DIV/0!</v>
      </c>
      <c r="M26" s="145"/>
      <c r="N26" s="151" t="e">
        <f>M26/$M$24</f>
        <v>#DIV/0!</v>
      </c>
      <c r="O26" s="111"/>
      <c r="P26" s="143" t="e">
        <f>O26/O28</f>
        <v>#DIV/0!</v>
      </c>
      <c r="Q26" s="111"/>
      <c r="R26" s="143" t="e">
        <f>Q26/Q28</f>
        <v>#DIV/0!</v>
      </c>
      <c r="S26" s="123"/>
      <c r="T26" s="143" t="e">
        <f>S26/S28</f>
        <v>#DIV/0!</v>
      </c>
      <c r="U26" s="145"/>
      <c r="V26" s="151" t="e">
        <f>U26/U28</f>
        <v>#DIV/0!</v>
      </c>
      <c r="W26" s="145">
        <v>0</v>
      </c>
      <c r="X26" s="151" t="e">
        <f>W26/W28</f>
        <v>#DIV/0!</v>
      </c>
      <c r="Y26" s="152"/>
      <c r="Z26" s="151" t="e">
        <f>Y26/Y28</f>
        <v>#DIV/0!</v>
      </c>
      <c r="AA26" s="179"/>
      <c r="AB26" s="179"/>
      <c r="AC26" s="179"/>
    </row>
    <row r="27" spans="1:29" ht="15">
      <c r="A27" s="193"/>
      <c r="B27" s="124" t="s">
        <v>58</v>
      </c>
      <c r="C27" s="137">
        <v>0</v>
      </c>
      <c r="D27" s="138">
        <v>0</v>
      </c>
      <c r="E27" s="137">
        <v>0</v>
      </c>
      <c r="F27" s="138">
        <v>0</v>
      </c>
      <c r="G27" s="140">
        <v>0</v>
      </c>
      <c r="H27" s="139">
        <f>G27/$G$24</f>
        <v>0</v>
      </c>
      <c r="I27" s="147">
        <v>0</v>
      </c>
      <c r="J27" s="153" t="e">
        <f>I27/I28</f>
        <v>#DIV/0!</v>
      </c>
      <c r="K27" s="147">
        <v>0</v>
      </c>
      <c r="L27" s="153" t="e">
        <f>K27/K28</f>
        <v>#DIV/0!</v>
      </c>
      <c r="M27" s="154">
        <v>0</v>
      </c>
      <c r="N27" s="153" t="e">
        <f>M27/$M$24</f>
        <v>#DIV/0!</v>
      </c>
      <c r="O27" s="137">
        <v>0</v>
      </c>
      <c r="P27" s="139" t="e">
        <f>O27/O28</f>
        <v>#DIV/0!</v>
      </c>
      <c r="Q27" s="137">
        <v>0</v>
      </c>
      <c r="R27" s="139" t="e">
        <f>Q27/Q28</f>
        <v>#DIV/0!</v>
      </c>
      <c r="S27" s="140">
        <v>0</v>
      </c>
      <c r="T27" s="139" t="e">
        <f>S27/S28</f>
        <v>#DIV/0!</v>
      </c>
      <c r="U27" s="147">
        <v>0</v>
      </c>
      <c r="V27" s="153" t="e">
        <f>U27/U28</f>
        <v>#DIV/0!</v>
      </c>
      <c r="W27" s="147">
        <v>0</v>
      </c>
      <c r="X27" s="153" t="e">
        <f>W27/W28</f>
        <v>#DIV/0!</v>
      </c>
      <c r="Y27" s="154">
        <v>0</v>
      </c>
      <c r="Z27" s="153" t="e">
        <f>Y27/Y28</f>
        <v>#DIV/0!</v>
      </c>
      <c r="AA27" s="179"/>
      <c r="AB27" s="179"/>
      <c r="AC27" s="179"/>
    </row>
    <row r="28" spans="1:29" ht="15">
      <c r="A28" s="193"/>
      <c r="B28" s="127" t="s">
        <v>1248</v>
      </c>
      <c r="C28" s="130">
        <f t="shared" ref="C28:H28" si="14">SUM(C26:C27)</f>
        <v>31.893999999999998</v>
      </c>
      <c r="D28" s="144">
        <v>1</v>
      </c>
      <c r="E28" s="130">
        <f t="shared" si="14"/>
        <v>31.893999999999998</v>
      </c>
      <c r="F28" s="144">
        <v>1</v>
      </c>
      <c r="G28" s="130">
        <f t="shared" si="14"/>
        <v>8158</v>
      </c>
      <c r="H28" s="144">
        <f t="shared" si="14"/>
        <v>1</v>
      </c>
      <c r="I28" s="155">
        <f t="shared" ref="I28:Y28" si="15">SUM(I26:I27)</f>
        <v>0</v>
      </c>
      <c r="J28" s="156" t="e">
        <f>SUM(J26:J27)</f>
        <v>#DIV/0!</v>
      </c>
      <c r="K28" s="155">
        <f t="shared" si="15"/>
        <v>0</v>
      </c>
      <c r="L28" s="156" t="e">
        <f>SUM(L26:L27)</f>
        <v>#DIV/0!</v>
      </c>
      <c r="M28" s="155">
        <f>SUM(M26:M27)</f>
        <v>0</v>
      </c>
      <c r="N28" s="156" t="e">
        <f t="shared" si="15"/>
        <v>#DIV/0!</v>
      </c>
      <c r="O28" s="130">
        <f t="shared" si="15"/>
        <v>0</v>
      </c>
      <c r="P28" s="144" t="e">
        <f t="shared" si="15"/>
        <v>#DIV/0!</v>
      </c>
      <c r="Q28" s="130">
        <f t="shared" si="15"/>
        <v>0</v>
      </c>
      <c r="R28" s="144" t="e">
        <f t="shared" si="15"/>
        <v>#DIV/0!</v>
      </c>
      <c r="S28" s="130">
        <f t="shared" si="15"/>
        <v>0</v>
      </c>
      <c r="T28" s="144" t="e">
        <f t="shared" si="15"/>
        <v>#DIV/0!</v>
      </c>
      <c r="U28" s="155">
        <f t="shared" si="15"/>
        <v>0</v>
      </c>
      <c r="V28" s="156" t="e">
        <f>SUM(V26:V27)</f>
        <v>#DIV/0!</v>
      </c>
      <c r="W28" s="155">
        <f t="shared" si="15"/>
        <v>0</v>
      </c>
      <c r="X28" s="156" t="e">
        <f>SUM(X26:X27)</f>
        <v>#DIV/0!</v>
      </c>
      <c r="Y28" s="155">
        <f t="shared" si="15"/>
        <v>0</v>
      </c>
      <c r="Z28" s="156" t="e">
        <f>SUM(Z26:Z27)</f>
        <v>#DIV/0!</v>
      </c>
      <c r="AA28" s="179"/>
      <c r="AB28" s="179"/>
      <c r="AC28" s="179"/>
    </row>
    <row r="29" spans="1:29" s="105" customFormat="1" ht="27" customHeight="1">
      <c r="A29" s="193"/>
      <c r="B29" s="194"/>
      <c r="C29" s="194"/>
      <c r="D29" s="194"/>
      <c r="E29" s="194"/>
      <c r="F29" s="194"/>
      <c r="G29" s="194"/>
      <c r="H29" s="194"/>
      <c r="AA29" s="179"/>
      <c r="AB29" s="179"/>
      <c r="AC29" s="179"/>
    </row>
    <row r="30" spans="1:29" ht="18.75">
      <c r="A30" s="193"/>
      <c r="B30" s="106" t="s">
        <v>1288</v>
      </c>
      <c r="C30" s="187" t="s">
        <v>1276</v>
      </c>
      <c r="D30" s="188"/>
      <c r="E30" s="188"/>
      <c r="F30" s="188"/>
      <c r="G30" s="188"/>
      <c r="H30" s="189"/>
      <c r="I30" s="187" t="str">
        <f>+I5</f>
        <v>רבעון 2</v>
      </c>
      <c r="J30" s="188"/>
      <c r="K30" s="188"/>
      <c r="L30" s="188"/>
      <c r="M30" s="188"/>
      <c r="N30" s="189"/>
      <c r="O30" s="187" t="str">
        <f>+O5</f>
        <v>רבעון 3</v>
      </c>
      <c r="P30" s="188"/>
      <c r="Q30" s="188"/>
      <c r="R30" s="188"/>
      <c r="S30" s="188"/>
      <c r="T30" s="189"/>
      <c r="U30" s="187" t="str">
        <f>+U5</f>
        <v>רבעון 4</v>
      </c>
      <c r="V30" s="188"/>
      <c r="W30" s="188"/>
      <c r="X30" s="188"/>
      <c r="Y30" s="188"/>
      <c r="Z30" s="189"/>
      <c r="AA30" s="179"/>
      <c r="AB30" s="179"/>
      <c r="AC30" s="179"/>
    </row>
    <row r="31" spans="1:29" ht="27.75" customHeight="1">
      <c r="A31" s="193"/>
      <c r="B31" s="182">
        <f>B6</f>
        <v>2023</v>
      </c>
      <c r="C31" s="190" t="s">
        <v>1277</v>
      </c>
      <c r="D31" s="191"/>
      <c r="E31" s="191" t="s">
        <v>1278</v>
      </c>
      <c r="F31" s="191"/>
      <c r="G31" s="191" t="s">
        <v>1279</v>
      </c>
      <c r="H31" s="192"/>
      <c r="I31" s="190" t="s">
        <v>1277</v>
      </c>
      <c r="J31" s="191"/>
      <c r="K31" s="191" t="s">
        <v>1278</v>
      </c>
      <c r="L31" s="191"/>
      <c r="M31" s="191" t="s">
        <v>1279</v>
      </c>
      <c r="N31" s="192"/>
      <c r="O31" s="190" t="s">
        <v>1277</v>
      </c>
      <c r="P31" s="191"/>
      <c r="Q31" s="191" t="s">
        <v>1278</v>
      </c>
      <c r="R31" s="191"/>
      <c r="S31" s="191" t="s">
        <v>1279</v>
      </c>
      <c r="T31" s="192"/>
      <c r="U31" s="190" t="s">
        <v>1277</v>
      </c>
      <c r="V31" s="191"/>
      <c r="W31" s="191" t="s">
        <v>1278</v>
      </c>
      <c r="X31" s="191"/>
      <c r="Y31" s="191" t="s">
        <v>1279</v>
      </c>
      <c r="Z31" s="192"/>
      <c r="AA31" s="179"/>
      <c r="AB31" s="179"/>
      <c r="AC31" s="179"/>
    </row>
    <row r="32" spans="1:29" ht="15" customHeight="1">
      <c r="A32" s="193"/>
      <c r="B32" s="183"/>
      <c r="C32" s="107" t="s">
        <v>1280</v>
      </c>
      <c r="D32" s="108" t="s">
        <v>1281</v>
      </c>
      <c r="E32" s="108" t="s">
        <v>1280</v>
      </c>
      <c r="F32" s="108" t="s">
        <v>1281</v>
      </c>
      <c r="G32" s="108" t="s">
        <v>1280</v>
      </c>
      <c r="H32" s="109" t="s">
        <v>1281</v>
      </c>
      <c r="I32" s="107" t="s">
        <v>1280</v>
      </c>
      <c r="J32" s="108" t="s">
        <v>1281</v>
      </c>
      <c r="K32" s="108" t="s">
        <v>1280</v>
      </c>
      <c r="L32" s="108" t="s">
        <v>1281</v>
      </c>
      <c r="M32" s="108" t="s">
        <v>1280</v>
      </c>
      <c r="N32" s="109" t="s">
        <v>1281</v>
      </c>
      <c r="O32" s="107" t="s">
        <v>1280</v>
      </c>
      <c r="P32" s="108" t="s">
        <v>1281</v>
      </c>
      <c r="Q32" s="108" t="s">
        <v>1280</v>
      </c>
      <c r="R32" s="108" t="s">
        <v>1281</v>
      </c>
      <c r="S32" s="108" t="s">
        <v>1280</v>
      </c>
      <c r="T32" s="109" t="s">
        <v>1281</v>
      </c>
      <c r="U32" s="107" t="s">
        <v>1280</v>
      </c>
      <c r="V32" s="108" t="s">
        <v>1281</v>
      </c>
      <c r="W32" s="108" t="s">
        <v>1280</v>
      </c>
      <c r="X32" s="108" t="s">
        <v>1281</v>
      </c>
      <c r="Y32" s="108" t="s">
        <v>1280</v>
      </c>
      <c r="Z32" s="109" t="s">
        <v>1281</v>
      </c>
      <c r="AA32" s="179"/>
      <c r="AB32" s="179"/>
      <c r="AC32" s="179"/>
    </row>
    <row r="33" spans="1:29" ht="15">
      <c r="A33" s="193"/>
      <c r="B33" s="110" t="s">
        <v>1242</v>
      </c>
      <c r="C33" s="111">
        <v>31.893999999999998</v>
      </c>
      <c r="D33" s="141">
        <v>1</v>
      </c>
      <c r="E33" s="111">
        <v>31.893999999999998</v>
      </c>
      <c r="F33" s="141">
        <v>1</v>
      </c>
      <c r="G33" s="111">
        <v>8158</v>
      </c>
      <c r="H33" s="141">
        <v>1</v>
      </c>
      <c r="I33" s="145"/>
      <c r="J33" s="146" t="e">
        <f>I33/I$45</f>
        <v>#DIV/0!</v>
      </c>
      <c r="K33" s="145"/>
      <c r="L33" s="146" t="e">
        <f>K33/$K$45</f>
        <v>#DIV/0!</v>
      </c>
      <c r="M33" s="145"/>
      <c r="N33" s="146" t="e">
        <f>M33/$M$45</f>
        <v>#DIV/0!</v>
      </c>
      <c r="O33" s="111"/>
      <c r="P33" s="141" t="e">
        <f>O33/O45</f>
        <v>#DIV/0!</v>
      </c>
      <c r="Q33" s="111"/>
      <c r="R33" s="141" t="e">
        <f>Q33/Q45</f>
        <v>#DIV/0!</v>
      </c>
      <c r="S33" s="111"/>
      <c r="T33" s="141" t="e">
        <f>S33/S45</f>
        <v>#DIV/0!</v>
      </c>
      <c r="U33" s="145"/>
      <c r="V33" s="146" t="e">
        <f>U33/U45</f>
        <v>#DIV/0!</v>
      </c>
      <c r="W33" s="145"/>
      <c r="X33" s="146" t="e">
        <f>W33/W45</f>
        <v>#DIV/0!</v>
      </c>
      <c r="Y33" s="145"/>
      <c r="Z33" s="146" t="e">
        <f>Y33/Y45</f>
        <v>#DIV/0!</v>
      </c>
      <c r="AA33" s="179"/>
      <c r="AB33" s="179"/>
      <c r="AC33" s="179"/>
    </row>
    <row r="34" spans="1:29" ht="15">
      <c r="A34" s="193"/>
      <c r="B34" s="113" t="s">
        <v>1243</v>
      </c>
      <c r="C34" s="137">
        <v>0</v>
      </c>
      <c r="D34" s="138">
        <v>0</v>
      </c>
      <c r="E34" s="137">
        <v>0</v>
      </c>
      <c r="F34" s="138">
        <v>0</v>
      </c>
      <c r="G34" s="137">
        <v>0</v>
      </c>
      <c r="H34" s="138">
        <f t="shared" ref="H34:H44" si="16">G34/$G$20</f>
        <v>0</v>
      </c>
      <c r="I34" s="147">
        <v>0</v>
      </c>
      <c r="J34" s="148" t="e">
        <f t="shared" ref="J34:J44" si="17">I34/I$45</f>
        <v>#DIV/0!</v>
      </c>
      <c r="K34" s="147">
        <v>0</v>
      </c>
      <c r="L34" s="148" t="e">
        <f t="shared" ref="L34:L44" si="18">K34/$K$45</f>
        <v>#DIV/0!</v>
      </c>
      <c r="M34" s="147">
        <v>0</v>
      </c>
      <c r="N34" s="148">
        <f t="shared" ref="N34:N44" si="19">M34/$G$20</f>
        <v>0</v>
      </c>
      <c r="O34" s="137">
        <v>0</v>
      </c>
      <c r="P34" s="138" t="e">
        <f>O34/$O45</f>
        <v>#DIV/0!</v>
      </c>
      <c r="Q34" s="137">
        <v>0</v>
      </c>
      <c r="R34" s="138" t="e">
        <f>Q34/$O45</f>
        <v>#DIV/0!</v>
      </c>
      <c r="S34" s="137">
        <v>0</v>
      </c>
      <c r="T34" s="138" t="e">
        <f>S34/$O45</f>
        <v>#DIV/0!</v>
      </c>
      <c r="U34" s="147">
        <v>0</v>
      </c>
      <c r="V34" s="148" t="e">
        <f t="shared" ref="V34:V44" si="20">U34/$U$20</f>
        <v>#DIV/0!</v>
      </c>
      <c r="W34" s="147">
        <v>0</v>
      </c>
      <c r="X34" s="148" t="e">
        <f t="shared" ref="X34:X44" si="21">W34/$W$20</f>
        <v>#DIV/0!</v>
      </c>
      <c r="Y34" s="147">
        <v>0</v>
      </c>
      <c r="Z34" s="148" t="e">
        <f t="shared" ref="Z34:Z44" si="22">Y34/$Y$20</f>
        <v>#DIV/0!</v>
      </c>
      <c r="AA34" s="179"/>
      <c r="AB34" s="179"/>
      <c r="AC34" s="179"/>
    </row>
    <row r="35" spans="1:29" ht="15">
      <c r="A35" s="193"/>
      <c r="B35" s="113" t="s">
        <v>1282</v>
      </c>
      <c r="C35" s="137">
        <v>0</v>
      </c>
      <c r="D35" s="138">
        <v>0</v>
      </c>
      <c r="E35" s="137">
        <v>0</v>
      </c>
      <c r="F35" s="138">
        <v>0</v>
      </c>
      <c r="G35" s="137">
        <v>0</v>
      </c>
      <c r="H35" s="138">
        <f t="shared" si="16"/>
        <v>0</v>
      </c>
      <c r="I35" s="147">
        <v>0</v>
      </c>
      <c r="J35" s="148" t="e">
        <f t="shared" si="17"/>
        <v>#DIV/0!</v>
      </c>
      <c r="K35" s="147">
        <v>0</v>
      </c>
      <c r="L35" s="148" t="e">
        <f t="shared" si="18"/>
        <v>#DIV/0!</v>
      </c>
      <c r="M35" s="147">
        <v>0</v>
      </c>
      <c r="N35" s="148">
        <f t="shared" si="19"/>
        <v>0</v>
      </c>
      <c r="O35" s="137">
        <v>0</v>
      </c>
      <c r="P35" s="138" t="e">
        <f>O35/$O45</f>
        <v>#DIV/0!</v>
      </c>
      <c r="Q35" s="137">
        <v>0</v>
      </c>
      <c r="R35" s="138" t="e">
        <f>Q35/$O45</f>
        <v>#DIV/0!</v>
      </c>
      <c r="S35" s="137">
        <v>0</v>
      </c>
      <c r="T35" s="138" t="e">
        <f>S35/$O45</f>
        <v>#DIV/0!</v>
      </c>
      <c r="U35" s="147">
        <v>0</v>
      </c>
      <c r="V35" s="148" t="e">
        <f t="shared" si="20"/>
        <v>#DIV/0!</v>
      </c>
      <c r="W35" s="147">
        <v>0</v>
      </c>
      <c r="X35" s="148" t="e">
        <f t="shared" si="21"/>
        <v>#DIV/0!</v>
      </c>
      <c r="Y35" s="147">
        <v>0</v>
      </c>
      <c r="Z35" s="148" t="e">
        <f t="shared" si="22"/>
        <v>#DIV/0!</v>
      </c>
      <c r="AA35" s="179"/>
      <c r="AB35" s="179"/>
      <c r="AC35" s="179"/>
    </row>
    <row r="36" spans="1:29" ht="15">
      <c r="A36" s="193"/>
      <c r="B36" s="113" t="s">
        <v>1244</v>
      </c>
      <c r="C36" s="137">
        <v>0</v>
      </c>
      <c r="D36" s="138">
        <v>0</v>
      </c>
      <c r="E36" s="137">
        <v>0</v>
      </c>
      <c r="F36" s="138">
        <v>0</v>
      </c>
      <c r="G36" s="137">
        <v>0</v>
      </c>
      <c r="H36" s="138">
        <f t="shared" si="16"/>
        <v>0</v>
      </c>
      <c r="I36" s="147">
        <v>0</v>
      </c>
      <c r="J36" s="148" t="e">
        <f t="shared" si="17"/>
        <v>#DIV/0!</v>
      </c>
      <c r="K36" s="147">
        <v>0</v>
      </c>
      <c r="L36" s="148" t="e">
        <f t="shared" si="18"/>
        <v>#DIV/0!</v>
      </c>
      <c r="M36" s="147">
        <v>0</v>
      </c>
      <c r="N36" s="148">
        <f t="shared" si="19"/>
        <v>0</v>
      </c>
      <c r="O36" s="137">
        <v>0</v>
      </c>
      <c r="P36" s="138" t="e">
        <f>O36/$O45</f>
        <v>#DIV/0!</v>
      </c>
      <c r="Q36" s="137">
        <v>0</v>
      </c>
      <c r="R36" s="138" t="e">
        <f>Q36/$O45</f>
        <v>#DIV/0!</v>
      </c>
      <c r="S36" s="137">
        <v>0</v>
      </c>
      <c r="T36" s="138" t="e">
        <f>S36/$O45</f>
        <v>#DIV/0!</v>
      </c>
      <c r="U36" s="147">
        <v>0</v>
      </c>
      <c r="V36" s="148" t="e">
        <f t="shared" si="20"/>
        <v>#DIV/0!</v>
      </c>
      <c r="W36" s="147">
        <v>0</v>
      </c>
      <c r="X36" s="148" t="e">
        <f t="shared" si="21"/>
        <v>#DIV/0!</v>
      </c>
      <c r="Y36" s="147">
        <v>0</v>
      </c>
      <c r="Z36" s="148" t="e">
        <f t="shared" si="22"/>
        <v>#DIV/0!</v>
      </c>
      <c r="AA36" s="179"/>
      <c r="AB36" s="179"/>
      <c r="AC36" s="179"/>
    </row>
    <row r="37" spans="1:29" ht="15">
      <c r="A37" s="193"/>
      <c r="B37" s="113" t="s">
        <v>1245</v>
      </c>
      <c r="C37" s="137">
        <v>0</v>
      </c>
      <c r="D37" s="138">
        <v>0</v>
      </c>
      <c r="E37" s="137">
        <v>0</v>
      </c>
      <c r="F37" s="138">
        <v>0</v>
      </c>
      <c r="G37" s="137">
        <v>0</v>
      </c>
      <c r="H37" s="138">
        <f t="shared" si="16"/>
        <v>0</v>
      </c>
      <c r="I37" s="147">
        <v>0</v>
      </c>
      <c r="J37" s="148" t="e">
        <f t="shared" si="17"/>
        <v>#DIV/0!</v>
      </c>
      <c r="K37" s="147">
        <v>0</v>
      </c>
      <c r="L37" s="148" t="e">
        <f t="shared" si="18"/>
        <v>#DIV/0!</v>
      </c>
      <c r="M37" s="147">
        <v>0</v>
      </c>
      <c r="N37" s="148">
        <f t="shared" si="19"/>
        <v>0</v>
      </c>
      <c r="O37" s="137">
        <v>0</v>
      </c>
      <c r="P37" s="138" t="e">
        <f>O37/$O45</f>
        <v>#DIV/0!</v>
      </c>
      <c r="Q37" s="137">
        <v>0</v>
      </c>
      <c r="R37" s="138" t="e">
        <f>Q37/$O45</f>
        <v>#DIV/0!</v>
      </c>
      <c r="S37" s="137">
        <v>0</v>
      </c>
      <c r="T37" s="138" t="e">
        <f>S37/$O45</f>
        <v>#DIV/0!</v>
      </c>
      <c r="U37" s="147">
        <v>0</v>
      </c>
      <c r="V37" s="148" t="e">
        <f t="shared" si="20"/>
        <v>#DIV/0!</v>
      </c>
      <c r="W37" s="147">
        <v>0</v>
      </c>
      <c r="X37" s="148" t="e">
        <f t="shared" si="21"/>
        <v>#DIV/0!</v>
      </c>
      <c r="Y37" s="147">
        <v>0</v>
      </c>
      <c r="Z37" s="148" t="e">
        <f t="shared" si="22"/>
        <v>#DIV/0!</v>
      </c>
      <c r="AA37" s="179"/>
      <c r="AB37" s="179"/>
      <c r="AC37" s="179"/>
    </row>
    <row r="38" spans="1:29" ht="15">
      <c r="A38" s="193"/>
      <c r="B38" s="113" t="s">
        <v>1246</v>
      </c>
      <c r="C38" s="137">
        <v>0</v>
      </c>
      <c r="D38" s="138">
        <v>0</v>
      </c>
      <c r="E38" s="137">
        <v>0</v>
      </c>
      <c r="F38" s="138">
        <v>0</v>
      </c>
      <c r="G38" s="137">
        <v>0</v>
      </c>
      <c r="H38" s="138">
        <f t="shared" si="16"/>
        <v>0</v>
      </c>
      <c r="I38" s="147">
        <v>0</v>
      </c>
      <c r="J38" s="148" t="e">
        <f t="shared" si="17"/>
        <v>#DIV/0!</v>
      </c>
      <c r="K38" s="147">
        <v>0</v>
      </c>
      <c r="L38" s="148" t="e">
        <f t="shared" si="18"/>
        <v>#DIV/0!</v>
      </c>
      <c r="M38" s="147">
        <v>0</v>
      </c>
      <c r="N38" s="148">
        <f t="shared" si="19"/>
        <v>0</v>
      </c>
      <c r="O38" s="137">
        <v>0</v>
      </c>
      <c r="P38" s="138" t="e">
        <f>O38/$O45</f>
        <v>#DIV/0!</v>
      </c>
      <c r="Q38" s="137">
        <v>0</v>
      </c>
      <c r="R38" s="138" t="e">
        <f>Q38/$O45</f>
        <v>#DIV/0!</v>
      </c>
      <c r="S38" s="137">
        <v>0</v>
      </c>
      <c r="T38" s="138" t="e">
        <f>S38/$O45</f>
        <v>#DIV/0!</v>
      </c>
      <c r="U38" s="147">
        <v>0</v>
      </c>
      <c r="V38" s="148" t="e">
        <f t="shared" si="20"/>
        <v>#DIV/0!</v>
      </c>
      <c r="W38" s="147">
        <v>0</v>
      </c>
      <c r="X38" s="148" t="e">
        <f t="shared" si="21"/>
        <v>#DIV/0!</v>
      </c>
      <c r="Y38" s="147">
        <v>0</v>
      </c>
      <c r="Z38" s="148" t="e">
        <f t="shared" si="22"/>
        <v>#DIV/0!</v>
      </c>
      <c r="AA38" s="179"/>
      <c r="AB38" s="179"/>
      <c r="AC38" s="179"/>
    </row>
    <row r="39" spans="1:29" ht="15">
      <c r="A39" s="193"/>
      <c r="B39" s="113" t="s">
        <v>1247</v>
      </c>
      <c r="C39" s="137">
        <v>0</v>
      </c>
      <c r="D39" s="138">
        <v>0</v>
      </c>
      <c r="E39" s="137">
        <v>0</v>
      </c>
      <c r="F39" s="138">
        <v>0</v>
      </c>
      <c r="G39" s="137">
        <v>0</v>
      </c>
      <c r="H39" s="138">
        <f t="shared" si="16"/>
        <v>0</v>
      </c>
      <c r="I39" s="147">
        <v>0</v>
      </c>
      <c r="J39" s="148" t="e">
        <f t="shared" si="17"/>
        <v>#DIV/0!</v>
      </c>
      <c r="K39" s="147">
        <v>0</v>
      </c>
      <c r="L39" s="148" t="e">
        <f t="shared" si="18"/>
        <v>#DIV/0!</v>
      </c>
      <c r="M39" s="147">
        <v>0</v>
      </c>
      <c r="N39" s="148">
        <f t="shared" si="19"/>
        <v>0</v>
      </c>
      <c r="O39" s="137">
        <v>0</v>
      </c>
      <c r="P39" s="138" t="e">
        <f>O39/$O45</f>
        <v>#DIV/0!</v>
      </c>
      <c r="Q39" s="137">
        <v>0</v>
      </c>
      <c r="R39" s="138" t="e">
        <f>Q39/$O45</f>
        <v>#DIV/0!</v>
      </c>
      <c r="S39" s="137">
        <v>0</v>
      </c>
      <c r="T39" s="138" t="e">
        <f>S39/$O45</f>
        <v>#DIV/0!</v>
      </c>
      <c r="U39" s="147">
        <v>0</v>
      </c>
      <c r="V39" s="148" t="e">
        <f t="shared" si="20"/>
        <v>#DIV/0!</v>
      </c>
      <c r="W39" s="147">
        <v>0</v>
      </c>
      <c r="X39" s="148" t="e">
        <f t="shared" si="21"/>
        <v>#DIV/0!</v>
      </c>
      <c r="Y39" s="147">
        <v>0</v>
      </c>
      <c r="Z39" s="148" t="e">
        <f t="shared" si="22"/>
        <v>#DIV/0!</v>
      </c>
      <c r="AA39" s="179"/>
      <c r="AB39" s="179"/>
      <c r="AC39" s="179"/>
    </row>
    <row r="40" spans="1:29" ht="15">
      <c r="A40" s="193"/>
      <c r="B40" s="113" t="s">
        <v>1283</v>
      </c>
      <c r="C40" s="137">
        <v>0</v>
      </c>
      <c r="D40" s="138">
        <v>0</v>
      </c>
      <c r="E40" s="137">
        <v>0</v>
      </c>
      <c r="F40" s="138">
        <v>0</v>
      </c>
      <c r="G40" s="137">
        <v>0</v>
      </c>
      <c r="H40" s="138">
        <f t="shared" si="16"/>
        <v>0</v>
      </c>
      <c r="I40" s="147">
        <v>0</v>
      </c>
      <c r="J40" s="148" t="e">
        <f t="shared" si="17"/>
        <v>#DIV/0!</v>
      </c>
      <c r="K40" s="147">
        <v>0</v>
      </c>
      <c r="L40" s="148" t="e">
        <f t="shared" si="18"/>
        <v>#DIV/0!</v>
      </c>
      <c r="M40" s="147">
        <v>0</v>
      </c>
      <c r="N40" s="148">
        <f t="shared" si="19"/>
        <v>0</v>
      </c>
      <c r="O40" s="137">
        <v>0</v>
      </c>
      <c r="P40" s="138" t="e">
        <f>O40/$O45</f>
        <v>#DIV/0!</v>
      </c>
      <c r="Q40" s="137">
        <v>0</v>
      </c>
      <c r="R40" s="138" t="e">
        <f>Q40/$O45</f>
        <v>#DIV/0!</v>
      </c>
      <c r="S40" s="137">
        <v>0</v>
      </c>
      <c r="T40" s="138" t="e">
        <f>S40/$O45</f>
        <v>#DIV/0!</v>
      </c>
      <c r="U40" s="147">
        <v>0</v>
      </c>
      <c r="V40" s="148" t="e">
        <f t="shared" si="20"/>
        <v>#DIV/0!</v>
      </c>
      <c r="W40" s="147">
        <v>0</v>
      </c>
      <c r="X40" s="148" t="e">
        <f t="shared" si="21"/>
        <v>#DIV/0!</v>
      </c>
      <c r="Y40" s="147">
        <v>0</v>
      </c>
      <c r="Z40" s="148" t="e">
        <f t="shared" si="22"/>
        <v>#DIV/0!</v>
      </c>
      <c r="AA40" s="179"/>
      <c r="AB40" s="179"/>
      <c r="AC40" s="179"/>
    </row>
    <row r="41" spans="1:29" ht="15">
      <c r="A41" s="193"/>
      <c r="B41" s="113" t="s">
        <v>1273</v>
      </c>
      <c r="C41" s="137">
        <v>0</v>
      </c>
      <c r="D41" s="138">
        <v>0</v>
      </c>
      <c r="E41" s="137">
        <v>0</v>
      </c>
      <c r="F41" s="138">
        <v>0</v>
      </c>
      <c r="G41" s="137">
        <v>0</v>
      </c>
      <c r="H41" s="138">
        <f t="shared" si="16"/>
        <v>0</v>
      </c>
      <c r="I41" s="147">
        <v>0</v>
      </c>
      <c r="J41" s="148" t="e">
        <f t="shared" si="17"/>
        <v>#DIV/0!</v>
      </c>
      <c r="K41" s="147">
        <v>0</v>
      </c>
      <c r="L41" s="148" t="e">
        <f t="shared" si="18"/>
        <v>#DIV/0!</v>
      </c>
      <c r="M41" s="147">
        <v>0</v>
      </c>
      <c r="N41" s="148">
        <f t="shared" si="19"/>
        <v>0</v>
      </c>
      <c r="O41" s="137">
        <v>0</v>
      </c>
      <c r="P41" s="138" t="e">
        <f>O41/$O45</f>
        <v>#DIV/0!</v>
      </c>
      <c r="Q41" s="137">
        <v>0</v>
      </c>
      <c r="R41" s="138" t="e">
        <f>Q41/$O45</f>
        <v>#DIV/0!</v>
      </c>
      <c r="S41" s="137">
        <v>0</v>
      </c>
      <c r="T41" s="138" t="e">
        <f>S41/$O45</f>
        <v>#DIV/0!</v>
      </c>
      <c r="U41" s="147">
        <v>0</v>
      </c>
      <c r="V41" s="148" t="e">
        <f t="shared" si="20"/>
        <v>#DIV/0!</v>
      </c>
      <c r="W41" s="147">
        <v>0</v>
      </c>
      <c r="X41" s="148" t="e">
        <f t="shared" si="21"/>
        <v>#DIV/0!</v>
      </c>
      <c r="Y41" s="147">
        <v>0</v>
      </c>
      <c r="Z41" s="148" t="e">
        <f t="shared" si="22"/>
        <v>#DIV/0!</v>
      </c>
      <c r="AA41" s="179"/>
      <c r="AB41" s="179"/>
      <c r="AC41" s="179"/>
    </row>
    <row r="42" spans="1:29" ht="15">
      <c r="A42" s="193"/>
      <c r="B42" s="113" t="s">
        <v>1284</v>
      </c>
      <c r="C42" s="137">
        <v>0</v>
      </c>
      <c r="D42" s="138">
        <v>0</v>
      </c>
      <c r="E42" s="137">
        <v>0</v>
      </c>
      <c r="F42" s="138">
        <v>0</v>
      </c>
      <c r="G42" s="137">
        <v>0</v>
      </c>
      <c r="H42" s="138">
        <f t="shared" si="16"/>
        <v>0</v>
      </c>
      <c r="I42" s="147">
        <v>0</v>
      </c>
      <c r="J42" s="148" t="e">
        <f t="shared" si="17"/>
        <v>#DIV/0!</v>
      </c>
      <c r="K42" s="147">
        <v>0</v>
      </c>
      <c r="L42" s="148" t="e">
        <f t="shared" si="18"/>
        <v>#DIV/0!</v>
      </c>
      <c r="M42" s="147">
        <v>0</v>
      </c>
      <c r="N42" s="148">
        <f t="shared" si="19"/>
        <v>0</v>
      </c>
      <c r="O42" s="137">
        <v>0</v>
      </c>
      <c r="P42" s="138" t="e">
        <f>O42/$O45</f>
        <v>#DIV/0!</v>
      </c>
      <c r="Q42" s="137">
        <v>0</v>
      </c>
      <c r="R42" s="138" t="e">
        <f>Q42/$O45</f>
        <v>#DIV/0!</v>
      </c>
      <c r="S42" s="137">
        <v>0</v>
      </c>
      <c r="T42" s="138" t="e">
        <f>S42/$O45</f>
        <v>#DIV/0!</v>
      </c>
      <c r="U42" s="147">
        <v>0</v>
      </c>
      <c r="V42" s="148" t="e">
        <f t="shared" si="20"/>
        <v>#DIV/0!</v>
      </c>
      <c r="W42" s="147">
        <v>0</v>
      </c>
      <c r="X42" s="148" t="e">
        <f t="shared" si="21"/>
        <v>#DIV/0!</v>
      </c>
      <c r="Y42" s="147">
        <v>0</v>
      </c>
      <c r="Z42" s="148" t="e">
        <f t="shared" si="22"/>
        <v>#DIV/0!</v>
      </c>
      <c r="AA42" s="179"/>
      <c r="AB42" s="179"/>
      <c r="AC42" s="179"/>
    </row>
    <row r="43" spans="1:29" ht="15">
      <c r="A43" s="193"/>
      <c r="B43" s="113" t="s">
        <v>1285</v>
      </c>
      <c r="C43" s="137">
        <v>0</v>
      </c>
      <c r="D43" s="138">
        <v>0</v>
      </c>
      <c r="E43" s="137">
        <v>0</v>
      </c>
      <c r="F43" s="138">
        <v>0</v>
      </c>
      <c r="G43" s="137">
        <v>0</v>
      </c>
      <c r="H43" s="138">
        <f t="shared" si="16"/>
        <v>0</v>
      </c>
      <c r="I43" s="147">
        <v>0</v>
      </c>
      <c r="J43" s="148" t="e">
        <f t="shared" si="17"/>
        <v>#DIV/0!</v>
      </c>
      <c r="K43" s="147">
        <v>0</v>
      </c>
      <c r="L43" s="148" t="e">
        <f t="shared" si="18"/>
        <v>#DIV/0!</v>
      </c>
      <c r="M43" s="147">
        <v>0</v>
      </c>
      <c r="N43" s="148">
        <f t="shared" si="19"/>
        <v>0</v>
      </c>
      <c r="O43" s="137">
        <v>0</v>
      </c>
      <c r="P43" s="138" t="e">
        <f>O43/$O45</f>
        <v>#DIV/0!</v>
      </c>
      <c r="Q43" s="137">
        <v>0</v>
      </c>
      <c r="R43" s="138" t="e">
        <f>Q43/$O45</f>
        <v>#DIV/0!</v>
      </c>
      <c r="S43" s="137">
        <v>0</v>
      </c>
      <c r="T43" s="138" t="e">
        <f>S43/$O45</f>
        <v>#DIV/0!</v>
      </c>
      <c r="U43" s="147">
        <v>0</v>
      </c>
      <c r="V43" s="148" t="e">
        <f t="shared" si="20"/>
        <v>#DIV/0!</v>
      </c>
      <c r="W43" s="147">
        <v>0</v>
      </c>
      <c r="X43" s="148" t="e">
        <f t="shared" si="21"/>
        <v>#DIV/0!</v>
      </c>
      <c r="Y43" s="147">
        <v>0</v>
      </c>
      <c r="Z43" s="148" t="e">
        <f t="shared" si="22"/>
        <v>#DIV/0!</v>
      </c>
      <c r="AA43" s="179"/>
      <c r="AB43" s="179"/>
      <c r="AC43" s="179"/>
    </row>
    <row r="44" spans="1:29" ht="15">
      <c r="A44" s="193"/>
      <c r="B44" s="113" t="s">
        <v>1287</v>
      </c>
      <c r="C44" s="137">
        <v>0</v>
      </c>
      <c r="D44" s="138">
        <v>0</v>
      </c>
      <c r="E44" s="137">
        <v>0</v>
      </c>
      <c r="F44" s="138">
        <v>0</v>
      </c>
      <c r="G44" s="137">
        <v>0</v>
      </c>
      <c r="H44" s="138">
        <f t="shared" si="16"/>
        <v>0</v>
      </c>
      <c r="I44" s="147">
        <v>0</v>
      </c>
      <c r="J44" s="148" t="e">
        <f t="shared" si="17"/>
        <v>#DIV/0!</v>
      </c>
      <c r="K44" s="147">
        <v>0</v>
      </c>
      <c r="L44" s="148" t="e">
        <f t="shared" si="18"/>
        <v>#DIV/0!</v>
      </c>
      <c r="M44" s="147">
        <v>0</v>
      </c>
      <c r="N44" s="148">
        <f t="shared" si="19"/>
        <v>0</v>
      </c>
      <c r="O44" s="137">
        <v>0</v>
      </c>
      <c r="P44" s="138" t="e">
        <f>O44/$O45</f>
        <v>#DIV/0!</v>
      </c>
      <c r="Q44" s="137">
        <v>0</v>
      </c>
      <c r="R44" s="138" t="e">
        <f>Q44/$O45</f>
        <v>#DIV/0!</v>
      </c>
      <c r="S44" s="137">
        <v>0</v>
      </c>
      <c r="T44" s="138" t="e">
        <f>S44/$O45</f>
        <v>#DIV/0!</v>
      </c>
      <c r="U44" s="147">
        <v>0</v>
      </c>
      <c r="V44" s="148" t="e">
        <f t="shared" si="20"/>
        <v>#DIV/0!</v>
      </c>
      <c r="W44" s="147">
        <v>0</v>
      </c>
      <c r="X44" s="148" t="e">
        <f t="shared" si="21"/>
        <v>#DIV/0!</v>
      </c>
      <c r="Y44" s="147">
        <v>0</v>
      </c>
      <c r="Z44" s="148" t="e">
        <f t="shared" si="22"/>
        <v>#DIV/0!</v>
      </c>
      <c r="AA44" s="179"/>
      <c r="AB44" s="179"/>
      <c r="AC44" s="179"/>
    </row>
    <row r="45" spans="1:29" ht="15">
      <c r="A45" s="193"/>
      <c r="B45" s="116" t="s">
        <v>1248</v>
      </c>
      <c r="C45" s="117">
        <f t="shared" ref="C45:H45" si="23">SUM(C33:C44)</f>
        <v>31.893999999999998</v>
      </c>
      <c r="D45" s="142">
        <f t="shared" si="23"/>
        <v>1</v>
      </c>
      <c r="E45" s="117">
        <f t="shared" si="23"/>
        <v>31.893999999999998</v>
      </c>
      <c r="F45" s="142">
        <f t="shared" si="23"/>
        <v>1</v>
      </c>
      <c r="G45" s="117">
        <f t="shared" si="23"/>
        <v>8158</v>
      </c>
      <c r="H45" s="142">
        <f t="shared" si="23"/>
        <v>1</v>
      </c>
      <c r="I45" s="149">
        <f t="shared" ref="I45:Y45" si="24">SUM(I33:I44)</f>
        <v>0</v>
      </c>
      <c r="J45" s="150" t="e">
        <f>SUM(J33:J44)</f>
        <v>#DIV/0!</v>
      </c>
      <c r="K45" s="149">
        <f t="shared" si="24"/>
        <v>0</v>
      </c>
      <c r="L45" s="150" t="e">
        <f>SUM(L33:L44)</f>
        <v>#DIV/0!</v>
      </c>
      <c r="M45" s="149">
        <f t="shared" si="24"/>
        <v>0</v>
      </c>
      <c r="N45" s="150" t="e">
        <f t="shared" si="24"/>
        <v>#DIV/0!</v>
      </c>
      <c r="O45" s="117">
        <f t="shared" si="24"/>
        <v>0</v>
      </c>
      <c r="P45" s="142" t="e">
        <f t="shared" si="24"/>
        <v>#DIV/0!</v>
      </c>
      <c r="Q45" s="117">
        <f t="shared" si="24"/>
        <v>0</v>
      </c>
      <c r="R45" s="142" t="e">
        <f t="shared" si="24"/>
        <v>#DIV/0!</v>
      </c>
      <c r="S45" s="117">
        <f t="shared" si="24"/>
        <v>0</v>
      </c>
      <c r="T45" s="142" t="e">
        <f t="shared" si="24"/>
        <v>#DIV/0!</v>
      </c>
      <c r="U45" s="149">
        <f t="shared" si="24"/>
        <v>0</v>
      </c>
      <c r="V45" s="150" t="e">
        <f>SUM(V33:V44)</f>
        <v>#DIV/0!</v>
      </c>
      <c r="W45" s="149">
        <f t="shared" si="24"/>
        <v>0</v>
      </c>
      <c r="X45" s="150" t="e">
        <f>SUM(X33:X44)</f>
        <v>#DIV/0!</v>
      </c>
      <c r="Y45" s="149">
        <f t="shared" si="24"/>
        <v>0</v>
      </c>
      <c r="Z45" s="150" t="e">
        <f>SUM(Z33:Z44)</f>
        <v>#DIV/0!</v>
      </c>
      <c r="AA45" s="179"/>
      <c r="AB45" s="179"/>
      <c r="AC45" s="179"/>
    </row>
    <row r="46" spans="1:29" ht="15">
      <c r="A46" s="193"/>
      <c r="B46" s="184"/>
      <c r="C46" s="184"/>
      <c r="D46" s="184"/>
      <c r="E46" s="184"/>
      <c r="F46" s="184"/>
      <c r="G46" s="184"/>
      <c r="H46" s="184"/>
      <c r="I46" s="119"/>
      <c r="J46" s="120"/>
      <c r="K46" s="119"/>
      <c r="L46" s="120"/>
      <c r="M46" s="119"/>
      <c r="N46" s="120"/>
      <c r="O46" s="119"/>
      <c r="P46" s="120"/>
      <c r="Q46" s="119"/>
      <c r="R46" s="120"/>
      <c r="S46" s="119"/>
      <c r="T46" s="120"/>
      <c r="U46" s="119"/>
      <c r="V46" s="120"/>
      <c r="W46" s="119"/>
      <c r="X46" s="120"/>
      <c r="Y46" s="119"/>
      <c r="Z46" s="120"/>
      <c r="AA46" s="179"/>
      <c r="AB46" s="179"/>
      <c r="AC46" s="179"/>
    </row>
    <row r="47" spans="1:29" ht="15">
      <c r="A47" s="193"/>
      <c r="B47" s="133" t="s">
        <v>1272</v>
      </c>
      <c r="C47" s="111">
        <v>31.893999999999998</v>
      </c>
      <c r="D47" s="141">
        <v>1</v>
      </c>
      <c r="E47" s="111">
        <v>31.893999999999998</v>
      </c>
      <c r="F47" s="141">
        <v>1</v>
      </c>
      <c r="G47" s="123">
        <v>8158</v>
      </c>
      <c r="H47" s="143">
        <v>1</v>
      </c>
      <c r="I47" s="145"/>
      <c r="J47" s="151" t="e">
        <f>I47/I49</f>
        <v>#DIV/0!</v>
      </c>
      <c r="K47" s="145"/>
      <c r="L47" s="151" t="e">
        <f>K47/$K$49</f>
        <v>#DIV/0!</v>
      </c>
      <c r="M47" s="145"/>
      <c r="N47" s="151" t="e">
        <f>M47/$M$49</f>
        <v>#DIV/0!</v>
      </c>
      <c r="O47" s="111"/>
      <c r="P47" s="143" t="e">
        <f>O47/O49</f>
        <v>#DIV/0!</v>
      </c>
      <c r="Q47" s="111"/>
      <c r="R47" s="143" t="e">
        <f>Q47/Q49</f>
        <v>#DIV/0!</v>
      </c>
      <c r="S47" s="123"/>
      <c r="T47" s="143">
        <f>S47/$G$24</f>
        <v>0</v>
      </c>
      <c r="U47" s="145"/>
      <c r="V47" s="151" t="e">
        <f>U47/U49</f>
        <v>#DIV/0!</v>
      </c>
      <c r="W47" s="145"/>
      <c r="X47" s="151" t="e">
        <f>W47/W49</f>
        <v>#DIV/0!</v>
      </c>
      <c r="Y47" s="152"/>
      <c r="Z47" s="151" t="e">
        <f>Y47/Y49</f>
        <v>#DIV/0!</v>
      </c>
      <c r="AA47" s="179"/>
      <c r="AB47" s="179"/>
      <c r="AC47" s="179"/>
    </row>
    <row r="48" spans="1:29" ht="15">
      <c r="A48" s="193"/>
      <c r="B48" s="134" t="s">
        <v>1112</v>
      </c>
      <c r="C48" s="137">
        <v>0</v>
      </c>
      <c r="D48" s="138">
        <v>0</v>
      </c>
      <c r="E48" s="137">
        <v>0</v>
      </c>
      <c r="F48" s="138">
        <v>0</v>
      </c>
      <c r="G48" s="140">
        <v>0</v>
      </c>
      <c r="H48" s="139">
        <f>G48/$G$24</f>
        <v>0</v>
      </c>
      <c r="I48" s="147">
        <v>0</v>
      </c>
      <c r="J48" s="153" t="e">
        <f>I48/I49</f>
        <v>#DIV/0!</v>
      </c>
      <c r="K48" s="147">
        <v>0</v>
      </c>
      <c r="L48" s="153" t="e">
        <f>K48/K49</f>
        <v>#DIV/0!</v>
      </c>
      <c r="M48" s="154">
        <v>0</v>
      </c>
      <c r="N48" s="153" t="e">
        <f>M48/$M$49</f>
        <v>#DIV/0!</v>
      </c>
      <c r="O48" s="137">
        <v>0</v>
      </c>
      <c r="P48" s="139" t="e">
        <f>O48/O49</f>
        <v>#DIV/0!</v>
      </c>
      <c r="Q48" s="137">
        <v>0</v>
      </c>
      <c r="R48" s="139" t="e">
        <f>Q48/Q49</f>
        <v>#DIV/0!</v>
      </c>
      <c r="S48" s="140">
        <v>0</v>
      </c>
      <c r="T48" s="139">
        <f>S48/$G$24</f>
        <v>0</v>
      </c>
      <c r="U48" s="147">
        <v>0</v>
      </c>
      <c r="V48" s="153" t="e">
        <f>U48/U49</f>
        <v>#DIV/0!</v>
      </c>
      <c r="W48" s="147">
        <v>0</v>
      </c>
      <c r="X48" s="153" t="e">
        <f>W48/W49</f>
        <v>#DIV/0!</v>
      </c>
      <c r="Y48" s="154">
        <v>0</v>
      </c>
      <c r="Z48" s="153" t="e">
        <f>Y48/Y49</f>
        <v>#DIV/0!</v>
      </c>
      <c r="AA48" s="179"/>
      <c r="AB48" s="179"/>
      <c r="AC48" s="179"/>
    </row>
    <row r="49" spans="1:29" ht="15">
      <c r="A49" s="193"/>
      <c r="B49" s="135" t="s">
        <v>1248</v>
      </c>
      <c r="C49" s="130">
        <f t="shared" ref="C49:H49" si="25">SUM(C47:C48)</f>
        <v>31.893999999999998</v>
      </c>
      <c r="D49" s="144">
        <f t="shared" si="25"/>
        <v>1</v>
      </c>
      <c r="E49" s="130">
        <f t="shared" si="25"/>
        <v>31.893999999999998</v>
      </c>
      <c r="F49" s="144">
        <f t="shared" si="25"/>
        <v>1</v>
      </c>
      <c r="G49" s="130">
        <f t="shared" si="25"/>
        <v>8158</v>
      </c>
      <c r="H49" s="144">
        <f t="shared" si="25"/>
        <v>1</v>
      </c>
      <c r="I49" s="155">
        <f t="shared" ref="I49:Z49" si="26">SUM(I47:I48)</f>
        <v>0</v>
      </c>
      <c r="J49" s="156" t="e">
        <f t="shared" si="26"/>
        <v>#DIV/0!</v>
      </c>
      <c r="K49" s="155">
        <f t="shared" si="26"/>
        <v>0</v>
      </c>
      <c r="L49" s="156" t="e">
        <f t="shared" si="26"/>
        <v>#DIV/0!</v>
      </c>
      <c r="M49" s="155">
        <f t="shared" si="26"/>
        <v>0</v>
      </c>
      <c r="N49" s="156" t="e">
        <f t="shared" si="26"/>
        <v>#DIV/0!</v>
      </c>
      <c r="O49" s="130">
        <f t="shared" si="26"/>
        <v>0</v>
      </c>
      <c r="P49" s="144" t="e">
        <f t="shared" si="26"/>
        <v>#DIV/0!</v>
      </c>
      <c r="Q49" s="130">
        <f t="shared" si="26"/>
        <v>0</v>
      </c>
      <c r="R49" s="144" t="e">
        <f>SUM(R47:R48)</f>
        <v>#DIV/0!</v>
      </c>
      <c r="S49" s="130">
        <f t="shared" si="26"/>
        <v>0</v>
      </c>
      <c r="T49" s="144">
        <f t="shared" si="26"/>
        <v>0</v>
      </c>
      <c r="U49" s="155">
        <f t="shared" si="26"/>
        <v>0</v>
      </c>
      <c r="V49" s="156" t="e">
        <f t="shared" si="26"/>
        <v>#DIV/0!</v>
      </c>
      <c r="W49" s="155">
        <f t="shared" si="26"/>
        <v>0</v>
      </c>
      <c r="X49" s="156" t="e">
        <f>SUM(X47:X48)</f>
        <v>#DIV/0!</v>
      </c>
      <c r="Y49" s="155">
        <f t="shared" si="26"/>
        <v>0</v>
      </c>
      <c r="Z49" s="156" t="e">
        <f t="shared" si="26"/>
        <v>#DIV/0!</v>
      </c>
      <c r="AA49" s="179"/>
      <c r="AB49" s="179"/>
      <c r="AC49" s="179"/>
    </row>
    <row r="50" spans="1:29" ht="15">
      <c r="A50" s="193"/>
      <c r="B50" s="185"/>
      <c r="C50" s="185"/>
      <c r="D50" s="185"/>
      <c r="E50" s="185"/>
      <c r="F50" s="185"/>
      <c r="G50" s="185"/>
      <c r="H50" s="185"/>
      <c r="I50" s="131"/>
      <c r="J50" s="132"/>
      <c r="K50" s="131"/>
      <c r="L50" s="132"/>
      <c r="M50" s="131"/>
      <c r="N50" s="132"/>
      <c r="O50" s="131"/>
      <c r="P50" s="132"/>
      <c r="Q50" s="131"/>
      <c r="R50" s="132"/>
      <c r="S50" s="131"/>
      <c r="T50" s="132"/>
      <c r="U50" s="131"/>
      <c r="V50" s="132"/>
      <c r="W50" s="131"/>
      <c r="X50" s="132"/>
      <c r="Y50" s="131"/>
      <c r="Z50" s="132"/>
      <c r="AA50" s="179"/>
      <c r="AB50" s="179"/>
      <c r="AC50" s="179"/>
    </row>
    <row r="51" spans="1:29" ht="15">
      <c r="A51" s="193"/>
      <c r="B51" s="121" t="s">
        <v>59</v>
      </c>
      <c r="C51" s="111">
        <f>C45</f>
        <v>31.893999999999998</v>
      </c>
      <c r="D51" s="141">
        <v>1</v>
      </c>
      <c r="E51" s="111">
        <f>E45</f>
        <v>31.893999999999998</v>
      </c>
      <c r="F51" s="141">
        <v>1</v>
      </c>
      <c r="G51" s="123">
        <f>G49</f>
        <v>8158</v>
      </c>
      <c r="H51" s="143">
        <f>G51/$G$24</f>
        <v>1</v>
      </c>
      <c r="I51" s="145"/>
      <c r="J51" s="151" t="e">
        <f>I51/I53</f>
        <v>#DIV/0!</v>
      </c>
      <c r="K51" s="145"/>
      <c r="L51" s="151" t="e">
        <f>K51/$K$53</f>
        <v>#DIV/0!</v>
      </c>
      <c r="M51" s="145"/>
      <c r="N51" s="151" t="e">
        <f>M51/$M$53</f>
        <v>#DIV/0!</v>
      </c>
      <c r="O51" s="111"/>
      <c r="P51" s="143" t="e">
        <f>O51/O53</f>
        <v>#DIV/0!</v>
      </c>
      <c r="Q51" s="111"/>
      <c r="R51" s="143" t="e">
        <f>Q51/Q53</f>
        <v>#DIV/0!</v>
      </c>
      <c r="S51" s="123"/>
      <c r="T51" s="143">
        <f>S51/$G$24</f>
        <v>0</v>
      </c>
      <c r="U51" s="145"/>
      <c r="V51" s="151" t="e">
        <f>U51/U53</f>
        <v>#DIV/0!</v>
      </c>
      <c r="W51" s="145"/>
      <c r="X51" s="151" t="e">
        <f>W51/W53</f>
        <v>#DIV/0!</v>
      </c>
      <c r="Y51" s="152"/>
      <c r="Z51" s="151" t="e">
        <f>Y51/Y53</f>
        <v>#DIV/0!</v>
      </c>
      <c r="AA51" s="179"/>
      <c r="AB51" s="179"/>
      <c r="AC51" s="179"/>
    </row>
    <row r="52" spans="1:29" ht="15">
      <c r="A52" s="193"/>
      <c r="B52" s="124" t="s">
        <v>58</v>
      </c>
      <c r="C52" s="137">
        <v>0</v>
      </c>
      <c r="D52" s="138">
        <v>0</v>
      </c>
      <c r="E52" s="137">
        <v>0</v>
      </c>
      <c r="F52" s="138">
        <v>0</v>
      </c>
      <c r="G52" s="140">
        <v>0</v>
      </c>
      <c r="H52" s="139">
        <f>G52/$G$24</f>
        <v>0</v>
      </c>
      <c r="I52" s="147">
        <v>0</v>
      </c>
      <c r="J52" s="153" t="e">
        <f>I52/I53</f>
        <v>#DIV/0!</v>
      </c>
      <c r="K52" s="147">
        <v>0</v>
      </c>
      <c r="L52" s="153" t="e">
        <f>K52/K53</f>
        <v>#DIV/0!</v>
      </c>
      <c r="M52" s="154">
        <v>0</v>
      </c>
      <c r="N52" s="153" t="e">
        <f>M52/$M$53</f>
        <v>#DIV/0!</v>
      </c>
      <c r="O52" s="137">
        <v>0</v>
      </c>
      <c r="P52" s="139" t="e">
        <f>O52/O53</f>
        <v>#DIV/0!</v>
      </c>
      <c r="Q52" s="137">
        <v>0</v>
      </c>
      <c r="R52" s="139" t="e">
        <f>Q52/Q53</f>
        <v>#DIV/0!</v>
      </c>
      <c r="S52" s="140">
        <v>0</v>
      </c>
      <c r="T52" s="139">
        <f>S52/$G$24</f>
        <v>0</v>
      </c>
      <c r="U52" s="147">
        <v>0</v>
      </c>
      <c r="V52" s="153" t="e">
        <f>U52/U53</f>
        <v>#DIV/0!</v>
      </c>
      <c r="W52" s="147">
        <v>0</v>
      </c>
      <c r="X52" s="153" t="e">
        <f>W52/W53</f>
        <v>#DIV/0!</v>
      </c>
      <c r="Y52" s="154">
        <v>0</v>
      </c>
      <c r="Z52" s="153" t="e">
        <f>Y52/Y53</f>
        <v>#DIV/0!</v>
      </c>
      <c r="AA52" s="179"/>
      <c r="AB52" s="179"/>
      <c r="AC52" s="179"/>
    </row>
    <row r="53" spans="1:29" ht="15">
      <c r="A53" s="193"/>
      <c r="B53" s="127" t="s">
        <v>1248</v>
      </c>
      <c r="C53" s="130">
        <f t="shared" ref="C53:H53" si="27">SUM(C51:C52)</f>
        <v>31.893999999999998</v>
      </c>
      <c r="D53" s="144">
        <v>1</v>
      </c>
      <c r="E53" s="130">
        <f t="shared" si="27"/>
        <v>31.893999999999998</v>
      </c>
      <c r="F53" s="144">
        <v>1</v>
      </c>
      <c r="G53" s="130">
        <f t="shared" si="27"/>
        <v>8158</v>
      </c>
      <c r="H53" s="144">
        <f t="shared" si="27"/>
        <v>1</v>
      </c>
      <c r="I53" s="155">
        <f t="shared" ref="I53:Y53" si="28">SUM(I51:I52)</f>
        <v>0</v>
      </c>
      <c r="J53" s="156" t="e">
        <f t="shared" si="28"/>
        <v>#DIV/0!</v>
      </c>
      <c r="K53" s="155">
        <f t="shared" si="28"/>
        <v>0</v>
      </c>
      <c r="L53" s="156" t="e">
        <f t="shared" si="28"/>
        <v>#DIV/0!</v>
      </c>
      <c r="M53" s="155">
        <f t="shared" si="28"/>
        <v>0</v>
      </c>
      <c r="N53" s="156" t="e">
        <f t="shared" si="28"/>
        <v>#DIV/0!</v>
      </c>
      <c r="O53" s="130">
        <f t="shared" si="28"/>
        <v>0</v>
      </c>
      <c r="P53" s="144" t="e">
        <f t="shared" si="28"/>
        <v>#DIV/0!</v>
      </c>
      <c r="Q53" s="130">
        <f t="shared" si="28"/>
        <v>0</v>
      </c>
      <c r="R53" s="144" t="e">
        <f>SUM(R51:R52)</f>
        <v>#DIV/0!</v>
      </c>
      <c r="S53" s="130">
        <f t="shared" si="28"/>
        <v>0</v>
      </c>
      <c r="T53" s="144">
        <f t="shared" si="28"/>
        <v>0</v>
      </c>
      <c r="U53" s="155">
        <f t="shared" si="28"/>
        <v>0</v>
      </c>
      <c r="V53" s="156" t="e">
        <f t="shared" si="28"/>
        <v>#DIV/0!</v>
      </c>
      <c r="W53" s="155">
        <f t="shared" si="28"/>
        <v>0</v>
      </c>
      <c r="X53" s="156" t="e">
        <f>SUM(X51:X52)</f>
        <v>#DIV/0!</v>
      </c>
      <c r="Y53" s="155">
        <f t="shared" si="28"/>
        <v>0</v>
      </c>
      <c r="Z53" s="156" t="e">
        <f>SUM(Z51:Z52)</f>
        <v>#DIV/0!</v>
      </c>
      <c r="AA53" s="179"/>
      <c r="AB53" s="179"/>
      <c r="AC53" s="179"/>
    </row>
    <row r="54" spans="1:29" ht="15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29" hidden="1">
      <c r="J55" s="47"/>
      <c r="M55" s="176"/>
    </row>
    <row r="56" spans="1:29" hidden="1">
      <c r="J56" s="47"/>
    </row>
  </sheetData>
  <mergeCells count="44">
    <mergeCell ref="C31:D31"/>
    <mergeCell ref="E31:F31"/>
    <mergeCell ref="C5:H5"/>
    <mergeCell ref="C6:D6"/>
    <mergeCell ref="E6:F6"/>
    <mergeCell ref="G6:H6"/>
    <mergeCell ref="C30:H30"/>
    <mergeCell ref="I30:N30"/>
    <mergeCell ref="I31:J31"/>
    <mergeCell ref="K31:L31"/>
    <mergeCell ref="M31:N31"/>
    <mergeCell ref="G31:H31"/>
    <mergeCell ref="A1:A53"/>
    <mergeCell ref="B29:H29"/>
    <mergeCell ref="U31:V31"/>
    <mergeCell ref="W31:X31"/>
    <mergeCell ref="Y31:Z31"/>
    <mergeCell ref="O5:T5"/>
    <mergeCell ref="O6:P6"/>
    <mergeCell ref="Q6:R6"/>
    <mergeCell ref="S6:T6"/>
    <mergeCell ref="O30:T30"/>
    <mergeCell ref="O31:P31"/>
    <mergeCell ref="Q31:R31"/>
    <mergeCell ref="S31:T31"/>
    <mergeCell ref="I6:J6"/>
    <mergeCell ref="K6:L6"/>
    <mergeCell ref="M6:N6"/>
    <mergeCell ref="AA5:AC53"/>
    <mergeCell ref="B1:H1"/>
    <mergeCell ref="C3:H3"/>
    <mergeCell ref="B6:B7"/>
    <mergeCell ref="B21:H21"/>
    <mergeCell ref="B25:H25"/>
    <mergeCell ref="B31:B32"/>
    <mergeCell ref="B46:H46"/>
    <mergeCell ref="B50:H50"/>
    <mergeCell ref="C2:H2"/>
    <mergeCell ref="U5:Z5"/>
    <mergeCell ref="U6:V6"/>
    <mergeCell ref="W6:X6"/>
    <mergeCell ref="Y6:Z6"/>
    <mergeCell ref="U30:Z30"/>
    <mergeCell ref="I5:N5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32"/>
  <sheetViews>
    <sheetView showZeros="0" workbookViewId="0">
      <selection activeCell="D24" sqref="A21:D24"/>
    </sheetView>
  </sheetViews>
  <sheetFormatPr defaultRowHeight="12.75"/>
  <cols>
    <col min="1" max="2" width="12.7109375" style="17" bestFit="1" customWidth="1"/>
    <col min="3" max="3" width="11.7109375" style="17" bestFit="1" customWidth="1"/>
    <col min="4" max="4" width="12.7109375" style="17" bestFit="1" customWidth="1"/>
    <col min="5" max="5" width="37.7109375" style="16" bestFit="1" customWidth="1"/>
    <col min="6" max="14" width="0" style="16" hidden="1" customWidth="1"/>
    <col min="15" max="15" width="9.140625" style="17" customWidth="1"/>
  </cols>
  <sheetData>
    <row r="1" spans="1:5" ht="15">
      <c r="A1" s="14" t="s">
        <v>60</v>
      </c>
      <c r="B1" s="14" t="s">
        <v>61</v>
      </c>
      <c r="C1" s="14" t="s">
        <v>62</v>
      </c>
      <c r="D1" s="14" t="s">
        <v>63</v>
      </c>
      <c r="E1" s="15" t="s">
        <v>64</v>
      </c>
    </row>
    <row r="3" spans="1:5">
      <c r="A3" s="18"/>
      <c r="B3" s="18"/>
      <c r="C3" s="18"/>
      <c r="D3" s="18"/>
      <c r="E3" s="19" t="s">
        <v>65</v>
      </c>
    </row>
    <row r="4" spans="1:5" ht="15">
      <c r="A4" s="20"/>
      <c r="B4" s="20"/>
      <c r="C4" s="20"/>
      <c r="D4" s="20"/>
      <c r="E4" s="21" t="s">
        <v>66</v>
      </c>
    </row>
    <row r="5" spans="1:5">
      <c r="A5" s="17">
        <v>246449.17</v>
      </c>
      <c r="B5" s="17">
        <v>0</v>
      </c>
      <c r="C5" s="17">
        <v>0</v>
      </c>
      <c r="D5" s="17">
        <v>246449.17</v>
      </c>
      <c r="E5" s="16" t="s">
        <v>67</v>
      </c>
    </row>
    <row r="6" spans="1:5">
      <c r="A6" s="17">
        <v>183315.39629500001</v>
      </c>
      <c r="B6" s="17">
        <v>0</v>
      </c>
      <c r="C6" s="17">
        <v>0</v>
      </c>
      <c r="D6" s="17">
        <v>183315.39629500001</v>
      </c>
      <c r="E6" s="16" t="s">
        <v>68</v>
      </c>
    </row>
    <row r="7" spans="1:5">
      <c r="A7" s="17">
        <v>-109463.2</v>
      </c>
      <c r="B7" s="17">
        <v>0</v>
      </c>
      <c r="C7" s="17">
        <v>0</v>
      </c>
      <c r="D7" s="17">
        <v>-109463.2</v>
      </c>
      <c r="E7" s="16" t="s">
        <v>69</v>
      </c>
    </row>
    <row r="8" spans="1:5">
      <c r="A8" s="17">
        <v>-343725.86</v>
      </c>
      <c r="B8" s="17">
        <v>0</v>
      </c>
      <c r="C8" s="17">
        <v>-55826.53</v>
      </c>
      <c r="D8" s="17">
        <v>-287899.33</v>
      </c>
      <c r="E8" s="16" t="s">
        <v>1252</v>
      </c>
    </row>
    <row r="9" spans="1:5">
      <c r="A9" s="17">
        <v>23695.393704999999</v>
      </c>
      <c r="B9" s="17">
        <v>23695.393704999999</v>
      </c>
      <c r="C9" s="17">
        <v>0</v>
      </c>
      <c r="D9" s="17">
        <v>0</v>
      </c>
      <c r="E9" s="16" t="s">
        <v>70</v>
      </c>
    </row>
    <row r="10" spans="1:5">
      <c r="A10" s="22">
        <v>270.89999999999998</v>
      </c>
      <c r="B10" s="22">
        <v>270.89999999999998</v>
      </c>
      <c r="C10" s="22">
        <v>0</v>
      </c>
      <c r="D10" s="22">
        <v>0</v>
      </c>
      <c r="E10" s="23" t="s">
        <v>71</v>
      </c>
    </row>
    <row r="11" spans="1:5" ht="15">
      <c r="A11" s="20"/>
      <c r="B11" s="20"/>
      <c r="C11" s="20"/>
      <c r="D11" s="20"/>
      <c r="E11" s="21" t="s">
        <v>72</v>
      </c>
    </row>
    <row r="12" spans="1:5">
      <c r="A12" s="17">
        <v>23663.623705000002</v>
      </c>
      <c r="B12" s="17">
        <v>23663.623705000002</v>
      </c>
      <c r="C12" s="17">
        <v>0</v>
      </c>
      <c r="D12" s="17">
        <v>0</v>
      </c>
      <c r="E12" s="16" t="s">
        <v>73</v>
      </c>
    </row>
    <row r="13" spans="1:5">
      <c r="A13" s="17">
        <v>31.77</v>
      </c>
      <c r="B13" s="17">
        <v>31.77</v>
      </c>
      <c r="C13" s="17">
        <v>0</v>
      </c>
      <c r="D13" s="17">
        <v>0</v>
      </c>
      <c r="E13" s="16" t="s">
        <v>74</v>
      </c>
    </row>
    <row r="14" spans="1:5">
      <c r="A14" s="17">
        <v>23695.393704999999</v>
      </c>
      <c r="B14" s="17">
        <v>23695.393704999999</v>
      </c>
      <c r="C14" s="17">
        <v>0</v>
      </c>
      <c r="D14" s="17">
        <v>0</v>
      </c>
      <c r="E14" s="16" t="s">
        <v>75</v>
      </c>
    </row>
    <row r="15" spans="1:5">
      <c r="A15" s="17">
        <v>23695.393704999999</v>
      </c>
      <c r="B15" s="17">
        <v>23695.393704999999</v>
      </c>
      <c r="C15" s="17">
        <v>0</v>
      </c>
      <c r="D15" s="17">
        <v>0</v>
      </c>
      <c r="E15" s="16" t="s">
        <v>76</v>
      </c>
    </row>
    <row r="17" spans="1:5">
      <c r="A17" s="18"/>
      <c r="B17" s="18"/>
      <c r="C17" s="18"/>
      <c r="D17" s="18"/>
      <c r="E17" s="19" t="s">
        <v>77</v>
      </c>
    </row>
    <row r="18" spans="1:5" ht="15">
      <c r="A18" s="20"/>
      <c r="B18" s="20"/>
      <c r="C18" s="20"/>
      <c r="D18" s="20"/>
      <c r="E18" s="21" t="s">
        <v>66</v>
      </c>
    </row>
    <row r="19" spans="1:5">
      <c r="A19" s="17">
        <v>2597748.4900000002</v>
      </c>
      <c r="B19" s="17">
        <v>0</v>
      </c>
      <c r="C19" s="17">
        <v>0</v>
      </c>
      <c r="D19" s="17">
        <v>2597748.4900000002</v>
      </c>
      <c r="E19" s="16" t="s">
        <v>67</v>
      </c>
    </row>
    <row r="20" spans="1:5">
      <c r="A20" s="17">
        <v>101137.96</v>
      </c>
      <c r="B20" s="17">
        <v>0</v>
      </c>
      <c r="C20" s="17">
        <v>0</v>
      </c>
      <c r="D20" s="17">
        <v>101137.96</v>
      </c>
      <c r="E20" s="16" t="s">
        <v>1251</v>
      </c>
    </row>
    <row r="21" spans="1:5">
      <c r="A21" s="17">
        <v>2834308.2035690001</v>
      </c>
      <c r="B21" s="17">
        <v>0</v>
      </c>
      <c r="C21" s="17">
        <v>0</v>
      </c>
      <c r="D21" s="17">
        <v>2834308.2035690001</v>
      </c>
      <c r="E21" s="16" t="s">
        <v>68</v>
      </c>
    </row>
    <row r="22" spans="1:5">
      <c r="A22" s="17">
        <v>-1513385.412</v>
      </c>
      <c r="B22" s="17">
        <v>0</v>
      </c>
      <c r="C22" s="17">
        <v>0</v>
      </c>
      <c r="D22" s="17">
        <v>-1513385.412</v>
      </c>
      <c r="E22" s="16" t="s">
        <v>69</v>
      </c>
    </row>
    <row r="23" spans="1:5">
      <c r="A23" s="17">
        <v>-326862.59999999998</v>
      </c>
      <c r="B23" s="17">
        <v>0</v>
      </c>
      <c r="C23" s="17">
        <v>0</v>
      </c>
      <c r="D23" s="17">
        <v>-326862.59999999998</v>
      </c>
      <c r="E23" s="16" t="s">
        <v>1252</v>
      </c>
    </row>
    <row r="24" spans="1:5">
      <c r="A24" s="17">
        <v>-457718.051569</v>
      </c>
      <c r="B24" s="17">
        <v>-457718.051569</v>
      </c>
      <c r="C24" s="17">
        <v>0</v>
      </c>
      <c r="D24" s="17">
        <v>0</v>
      </c>
      <c r="E24" s="16" t="s">
        <v>70</v>
      </c>
    </row>
    <row r="25" spans="1:5">
      <c r="A25" s="22">
        <v>3235228.59</v>
      </c>
      <c r="B25" s="22">
        <v>3235228.59</v>
      </c>
      <c r="C25" s="22">
        <v>0</v>
      </c>
      <c r="D25" s="22">
        <v>0</v>
      </c>
      <c r="E25" s="23" t="s">
        <v>71</v>
      </c>
    </row>
    <row r="26" spans="1:5" ht="15">
      <c r="A26" s="20"/>
      <c r="B26" s="20"/>
      <c r="C26" s="20"/>
      <c r="D26" s="20"/>
      <c r="E26" s="21" t="s">
        <v>72</v>
      </c>
    </row>
    <row r="27" spans="1:5">
      <c r="A27" s="17">
        <v>267992.212</v>
      </c>
      <c r="B27" s="17">
        <v>267992.212</v>
      </c>
      <c r="C27" s="17">
        <v>0</v>
      </c>
      <c r="D27" s="17">
        <v>0</v>
      </c>
      <c r="E27" s="16" t="s">
        <v>73</v>
      </c>
    </row>
    <row r="28" spans="1:5">
      <c r="A28" s="17">
        <v>-725710.26356899994</v>
      </c>
      <c r="B28" s="17">
        <v>-725710.26356899994</v>
      </c>
      <c r="C28" s="17">
        <v>0</v>
      </c>
      <c r="D28" s="17">
        <v>0</v>
      </c>
      <c r="E28" s="16" t="s">
        <v>74</v>
      </c>
    </row>
    <row r="29" spans="1:5">
      <c r="A29" s="17">
        <v>-457718.051569</v>
      </c>
      <c r="B29" s="17">
        <v>-457718.051569</v>
      </c>
      <c r="C29" s="17">
        <v>0</v>
      </c>
      <c r="D29" s="17">
        <v>0</v>
      </c>
      <c r="E29" s="16" t="s">
        <v>75</v>
      </c>
    </row>
    <row r="30" spans="1:5">
      <c r="A30" s="17">
        <v>-457718.051569</v>
      </c>
      <c r="B30" s="17">
        <v>-457718.051569</v>
      </c>
      <c r="C30" s="17">
        <v>0</v>
      </c>
      <c r="D30" s="17">
        <v>0</v>
      </c>
      <c r="E30" s="16" t="s">
        <v>76</v>
      </c>
    </row>
    <row r="32" spans="1:5">
      <c r="A32" s="18"/>
      <c r="B32" s="18"/>
      <c r="C32" s="18"/>
      <c r="D32" s="18"/>
      <c r="E32" s="19" t="s">
        <v>78</v>
      </c>
    </row>
    <row r="33" spans="1:5" ht="15">
      <c r="A33" s="20"/>
      <c r="B33" s="20"/>
      <c r="C33" s="20"/>
      <c r="D33" s="20"/>
      <c r="E33" s="21" t="s">
        <v>66</v>
      </c>
    </row>
    <row r="34" spans="1:5">
      <c r="A34" s="17">
        <v>23748335.469999999</v>
      </c>
      <c r="B34" s="17">
        <v>0</v>
      </c>
      <c r="C34" s="17">
        <v>0</v>
      </c>
      <c r="D34" s="17">
        <v>23748335.469999999</v>
      </c>
      <c r="E34" s="16" t="s">
        <v>67</v>
      </c>
    </row>
    <row r="35" spans="1:5">
      <c r="A35" s="17">
        <v>10606088.35</v>
      </c>
      <c r="B35" s="17">
        <v>6248006.3099999996</v>
      </c>
      <c r="C35" s="17">
        <v>1132169.3700000001</v>
      </c>
      <c r="D35" s="17">
        <v>3225912.67</v>
      </c>
      <c r="E35" s="16" t="s">
        <v>1251</v>
      </c>
    </row>
    <row r="36" spans="1:5">
      <c r="A36" s="17">
        <v>9227353.9740239996</v>
      </c>
      <c r="B36" s="17">
        <v>0</v>
      </c>
      <c r="C36" s="17">
        <v>0</v>
      </c>
      <c r="D36" s="17">
        <v>9227353.9740239996</v>
      </c>
      <c r="E36" s="16" t="s">
        <v>68</v>
      </c>
    </row>
    <row r="37" spans="1:5">
      <c r="A37" s="17">
        <v>-5874241.7889999999</v>
      </c>
      <c r="B37" s="17">
        <v>0</v>
      </c>
      <c r="C37" s="17">
        <v>0</v>
      </c>
      <c r="D37" s="17">
        <v>-5874241.7889999999</v>
      </c>
      <c r="E37" s="16" t="s">
        <v>69</v>
      </c>
    </row>
    <row r="38" spans="1:5">
      <c r="A38" s="17">
        <v>-6049895.1799999997</v>
      </c>
      <c r="B38" s="17">
        <v>-429930.1</v>
      </c>
      <c r="C38" s="17">
        <v>0</v>
      </c>
      <c r="D38" s="17">
        <v>-5619965.0800000001</v>
      </c>
      <c r="E38" s="16" t="s">
        <v>1252</v>
      </c>
    </row>
    <row r="39" spans="1:5">
      <c r="A39" s="17">
        <v>-87080.25</v>
      </c>
      <c r="B39" s="17">
        <v>-83996.45</v>
      </c>
      <c r="C39" s="17">
        <v>0</v>
      </c>
      <c r="D39" s="17">
        <v>-3083.8</v>
      </c>
      <c r="E39" s="16" t="s">
        <v>79</v>
      </c>
    </row>
    <row r="40" spans="1:5">
      <c r="A40" s="17">
        <v>335610.24797599902</v>
      </c>
      <c r="B40" s="17">
        <v>335610.24797599902</v>
      </c>
      <c r="C40" s="17">
        <v>0</v>
      </c>
      <c r="D40" s="17">
        <v>0</v>
      </c>
      <c r="E40" s="16" t="s">
        <v>70</v>
      </c>
    </row>
    <row r="41" spans="1:5">
      <c r="A41" s="22">
        <v>31906170.822999999</v>
      </c>
      <c r="B41" s="22">
        <v>31906170.822999999</v>
      </c>
      <c r="C41" s="22">
        <v>0</v>
      </c>
      <c r="D41" s="22">
        <v>0</v>
      </c>
      <c r="E41" s="23" t="s">
        <v>71</v>
      </c>
    </row>
    <row r="42" spans="1:5" ht="15">
      <c r="A42" s="20"/>
      <c r="B42" s="20"/>
      <c r="C42" s="20"/>
      <c r="D42" s="20"/>
      <c r="E42" s="21" t="s">
        <v>72</v>
      </c>
    </row>
    <row r="43" spans="1:5">
      <c r="A43" s="17">
        <v>-1588492.7549389999</v>
      </c>
      <c r="B43" s="17">
        <v>-1588492.7549389999</v>
      </c>
      <c r="C43" s="17">
        <v>0</v>
      </c>
      <c r="D43" s="17">
        <v>0</v>
      </c>
      <c r="E43" s="16" t="s">
        <v>73</v>
      </c>
    </row>
    <row r="44" spans="1:5">
      <c r="A44" s="17">
        <v>1837022.7529150001</v>
      </c>
      <c r="B44" s="17">
        <v>1837022.7529150001</v>
      </c>
      <c r="C44" s="17">
        <v>0</v>
      </c>
      <c r="D44" s="17">
        <v>0</v>
      </c>
      <c r="E44" s="16" t="s">
        <v>74</v>
      </c>
    </row>
    <row r="45" spans="1:5">
      <c r="A45" s="17">
        <v>87080.25</v>
      </c>
      <c r="B45" s="17">
        <v>83996.45</v>
      </c>
      <c r="C45" s="17">
        <v>0</v>
      </c>
      <c r="D45" s="17">
        <v>3083.8</v>
      </c>
      <c r="E45" s="16" t="s">
        <v>79</v>
      </c>
    </row>
    <row r="46" spans="1:5">
      <c r="A46" s="17">
        <v>335610.24797599902</v>
      </c>
      <c r="B46" s="17">
        <v>335610.24797599902</v>
      </c>
      <c r="C46" s="17">
        <v>0</v>
      </c>
      <c r="D46" s="17">
        <v>0</v>
      </c>
      <c r="E46" s="16" t="s">
        <v>75</v>
      </c>
    </row>
    <row r="47" spans="1:5">
      <c r="A47" s="17">
        <v>-7.7</v>
      </c>
      <c r="B47" s="17">
        <v>-7.7</v>
      </c>
      <c r="C47" s="17">
        <v>0</v>
      </c>
      <c r="D47" s="17">
        <v>0</v>
      </c>
      <c r="E47" s="16" t="s">
        <v>80</v>
      </c>
    </row>
    <row r="48" spans="1:5">
      <c r="A48" s="17">
        <v>335602.54797599901</v>
      </c>
      <c r="B48" s="17">
        <v>335602.54797599901</v>
      </c>
      <c r="C48" s="17">
        <v>0</v>
      </c>
      <c r="D48" s="17">
        <v>0</v>
      </c>
      <c r="E48" s="16" t="s">
        <v>76</v>
      </c>
    </row>
    <row r="50" spans="1:5">
      <c r="A50" s="24"/>
      <c r="B50" s="24"/>
      <c r="C50" s="24"/>
      <c r="D50" s="24"/>
      <c r="E50" s="25" t="s">
        <v>81</v>
      </c>
    </row>
    <row r="51" spans="1:5" ht="15">
      <c r="A51" s="26"/>
      <c r="B51" s="26"/>
      <c r="C51" s="26"/>
      <c r="D51" s="26"/>
      <c r="E51" s="27" t="s">
        <v>66</v>
      </c>
    </row>
    <row r="52" spans="1:5">
      <c r="A52" s="17">
        <v>26592533.129999999</v>
      </c>
      <c r="B52" s="17">
        <v>0</v>
      </c>
      <c r="C52" s="17">
        <v>0</v>
      </c>
      <c r="D52" s="17">
        <v>26592533.129999999</v>
      </c>
      <c r="E52" s="16" t="s">
        <v>67</v>
      </c>
    </row>
    <row r="53" spans="1:5">
      <c r="A53" s="17">
        <v>10707226.310000001</v>
      </c>
      <c r="B53" s="17">
        <v>6248006.3099999996</v>
      </c>
      <c r="C53" s="17">
        <v>1132169.3700000001</v>
      </c>
      <c r="D53" s="17">
        <v>3327050.63</v>
      </c>
      <c r="E53" s="16" t="s">
        <v>1251</v>
      </c>
    </row>
    <row r="54" spans="1:5">
      <c r="A54" s="17">
        <v>12244977.573888</v>
      </c>
      <c r="B54" s="17">
        <v>0</v>
      </c>
      <c r="C54" s="17">
        <v>0</v>
      </c>
      <c r="D54" s="17">
        <v>12244977.573888</v>
      </c>
      <c r="E54" s="16" t="s">
        <v>68</v>
      </c>
    </row>
    <row r="55" spans="1:5">
      <c r="A55" s="17">
        <v>-7497090.4009999996</v>
      </c>
      <c r="B55" s="17">
        <v>0</v>
      </c>
      <c r="C55" s="17">
        <v>0</v>
      </c>
      <c r="D55" s="17">
        <v>-7497090.4009999996</v>
      </c>
      <c r="E55" s="16" t="s">
        <v>69</v>
      </c>
    </row>
    <row r="56" spans="1:5">
      <c r="A56" s="17">
        <v>-6720483.6399999997</v>
      </c>
      <c r="B56" s="17">
        <v>-429930.1</v>
      </c>
      <c r="C56" s="17">
        <v>-55826.53</v>
      </c>
      <c r="D56" s="17">
        <v>-6234727.0099999998</v>
      </c>
      <c r="E56" s="16" t="s">
        <v>1252</v>
      </c>
    </row>
    <row r="57" spans="1:5">
      <c r="A57" s="17">
        <v>-87080.25</v>
      </c>
      <c r="B57" s="17">
        <v>-83996.45</v>
      </c>
      <c r="C57" s="17">
        <v>0</v>
      </c>
      <c r="D57" s="17">
        <v>-3083.8</v>
      </c>
      <c r="E57" s="16" t="s">
        <v>79</v>
      </c>
    </row>
    <row r="58" spans="1:5">
      <c r="A58" s="17">
        <v>-98412.409888000402</v>
      </c>
      <c r="B58" s="17">
        <v>-98412.409888000402</v>
      </c>
      <c r="C58" s="17">
        <v>0</v>
      </c>
      <c r="D58" s="17">
        <v>0</v>
      </c>
      <c r="E58" s="16" t="s">
        <v>70</v>
      </c>
    </row>
    <row r="59" spans="1:5">
      <c r="A59" s="22">
        <v>35141670.313000001</v>
      </c>
      <c r="B59" s="22">
        <v>35141670.313000001</v>
      </c>
      <c r="C59" s="22">
        <v>0</v>
      </c>
      <c r="D59" s="22">
        <v>0</v>
      </c>
      <c r="E59" s="23" t="s">
        <v>71</v>
      </c>
    </row>
    <row r="60" spans="1:5" ht="15">
      <c r="A60" s="26"/>
      <c r="B60" s="26"/>
      <c r="C60" s="26"/>
      <c r="D60" s="26"/>
      <c r="E60" s="27" t="s">
        <v>72</v>
      </c>
    </row>
    <row r="61" spans="1:5">
      <c r="A61" s="17">
        <v>-1296836.9192339999</v>
      </c>
      <c r="B61" s="17">
        <v>-1296836.9192339999</v>
      </c>
      <c r="C61" s="17">
        <v>0</v>
      </c>
      <c r="D61" s="17">
        <v>0</v>
      </c>
      <c r="E61" s="16" t="s">
        <v>73</v>
      </c>
    </row>
    <row r="62" spans="1:5">
      <c r="A62" s="17">
        <v>1111344.2593459999</v>
      </c>
      <c r="B62" s="17">
        <v>1111344.2593459999</v>
      </c>
      <c r="C62" s="17">
        <v>0</v>
      </c>
      <c r="D62" s="17">
        <v>0</v>
      </c>
      <c r="E62" s="16" t="s">
        <v>74</v>
      </c>
    </row>
    <row r="63" spans="1:5">
      <c r="A63" s="17">
        <v>87080.25</v>
      </c>
      <c r="B63" s="17">
        <v>83996.45</v>
      </c>
      <c r="C63" s="17">
        <v>0</v>
      </c>
      <c r="D63" s="17">
        <v>3083.8</v>
      </c>
      <c r="E63" s="16" t="s">
        <v>79</v>
      </c>
    </row>
    <row r="64" spans="1:5">
      <c r="A64" s="17">
        <v>-98412.409888000402</v>
      </c>
      <c r="B64" s="17">
        <v>-98412.409888000402</v>
      </c>
      <c r="C64" s="17">
        <v>0</v>
      </c>
      <c r="D64" s="17">
        <v>0</v>
      </c>
      <c r="E64" s="16" t="s">
        <v>75</v>
      </c>
    </row>
    <row r="65" spans="1:5">
      <c r="A65" s="17">
        <v>-7.7</v>
      </c>
      <c r="B65" s="17">
        <v>-7.7</v>
      </c>
      <c r="C65" s="17">
        <v>0</v>
      </c>
      <c r="D65" s="17">
        <v>0</v>
      </c>
      <c r="E65" s="16" t="s">
        <v>80</v>
      </c>
    </row>
    <row r="66" spans="1:5">
      <c r="A66" s="17">
        <v>-98420.109888000501</v>
      </c>
      <c r="B66" s="17">
        <v>-98420.109888000501</v>
      </c>
      <c r="C66" s="17">
        <v>0</v>
      </c>
      <c r="D66" s="17">
        <v>0</v>
      </c>
      <c r="E66" s="16" t="s">
        <v>76</v>
      </c>
    </row>
    <row r="68" spans="1:5">
      <c r="A68" s="18"/>
      <c r="B68" s="18"/>
      <c r="C68" s="18"/>
      <c r="D68" s="18"/>
      <c r="E68" s="19" t="s">
        <v>82</v>
      </c>
    </row>
    <row r="69" spans="1:5" ht="15">
      <c r="A69" s="20"/>
      <c r="B69" s="20"/>
      <c r="C69" s="20"/>
      <c r="D69" s="20"/>
      <c r="E69" s="21" t="s">
        <v>66</v>
      </c>
    </row>
    <row r="70" spans="1:5">
      <c r="A70" s="17">
        <v>3180601.5950000002</v>
      </c>
      <c r="B70" s="17">
        <v>0</v>
      </c>
      <c r="C70" s="17">
        <v>0</v>
      </c>
      <c r="D70" s="17">
        <v>3180601.5950000002</v>
      </c>
      <c r="E70" s="16" t="s">
        <v>67</v>
      </c>
    </row>
    <row r="71" spans="1:5">
      <c r="A71" s="17">
        <v>1260314.5360989999</v>
      </c>
      <c r="B71" s="17">
        <v>0</v>
      </c>
      <c r="C71" s="17">
        <v>0</v>
      </c>
      <c r="D71" s="17">
        <v>1260314.5360989999</v>
      </c>
      <c r="E71" s="16" t="s">
        <v>68</v>
      </c>
    </row>
    <row r="72" spans="1:5">
      <c r="A72" s="17">
        <v>-838242.36499999999</v>
      </c>
      <c r="B72" s="17">
        <v>0</v>
      </c>
      <c r="C72" s="17">
        <v>0</v>
      </c>
      <c r="D72" s="17">
        <v>-838242.36499999999</v>
      </c>
      <c r="E72" s="16" t="s">
        <v>69</v>
      </c>
    </row>
    <row r="73" spans="1:5">
      <c r="A73" s="17">
        <v>-9852.67</v>
      </c>
      <c r="B73" s="17">
        <v>0</v>
      </c>
      <c r="C73" s="17">
        <v>-7432.43</v>
      </c>
      <c r="D73" s="17">
        <v>-2420.2399999999998</v>
      </c>
      <c r="E73" s="16" t="s">
        <v>79</v>
      </c>
    </row>
    <row r="74" spans="1:5">
      <c r="A74" s="17">
        <v>115636.14890099999</v>
      </c>
      <c r="B74" s="17">
        <v>115636.14890099999</v>
      </c>
      <c r="C74" s="17">
        <v>0</v>
      </c>
      <c r="D74" s="17">
        <v>0</v>
      </c>
      <c r="E74" s="16" t="s">
        <v>70</v>
      </c>
    </row>
    <row r="75" spans="1:5">
      <c r="A75" s="22">
        <v>3708457.2450000001</v>
      </c>
      <c r="B75" s="22">
        <v>3708457.2450000001</v>
      </c>
      <c r="C75" s="22">
        <v>0</v>
      </c>
      <c r="D75" s="22">
        <v>0</v>
      </c>
      <c r="E75" s="23" t="s">
        <v>71</v>
      </c>
    </row>
    <row r="76" spans="1:5" ht="15">
      <c r="A76" s="20"/>
      <c r="B76" s="20"/>
      <c r="C76" s="20"/>
      <c r="D76" s="20"/>
      <c r="E76" s="21" t="s">
        <v>72</v>
      </c>
    </row>
    <row r="77" spans="1:5">
      <c r="A77" s="17">
        <v>-155.979999999981</v>
      </c>
      <c r="B77" s="17">
        <v>-155.979999999981</v>
      </c>
      <c r="C77" s="17">
        <v>0</v>
      </c>
      <c r="D77" s="17">
        <v>0</v>
      </c>
      <c r="E77" s="16" t="s">
        <v>73</v>
      </c>
    </row>
    <row r="78" spans="1:5">
      <c r="A78" s="17">
        <v>105939.45890100001</v>
      </c>
      <c r="B78" s="17">
        <v>105939.45890100001</v>
      </c>
      <c r="C78" s="17">
        <v>0</v>
      </c>
      <c r="D78" s="17">
        <v>0</v>
      </c>
      <c r="E78" s="16" t="s">
        <v>74</v>
      </c>
    </row>
    <row r="79" spans="1:5">
      <c r="A79" s="17">
        <v>9852.67</v>
      </c>
      <c r="B79" s="17">
        <v>0</v>
      </c>
      <c r="C79" s="17">
        <v>7432.43</v>
      </c>
      <c r="D79" s="17">
        <v>2420.2399999999998</v>
      </c>
      <c r="E79" s="16" t="s">
        <v>79</v>
      </c>
    </row>
    <row r="80" spans="1:5">
      <c r="A80" s="17">
        <v>115636.14890099999</v>
      </c>
      <c r="B80" s="17">
        <v>115636.14890099999</v>
      </c>
      <c r="C80" s="17">
        <v>0</v>
      </c>
      <c r="D80" s="17">
        <v>0</v>
      </c>
      <c r="E80" s="16" t="s">
        <v>75</v>
      </c>
    </row>
    <row r="81" spans="1:5">
      <c r="A81" s="17">
        <v>115636.14890099999</v>
      </c>
      <c r="B81" s="17">
        <v>115636.14890099999</v>
      </c>
      <c r="C81" s="17">
        <v>0</v>
      </c>
      <c r="D81" s="17">
        <v>0</v>
      </c>
      <c r="E81" s="16" t="s">
        <v>76</v>
      </c>
    </row>
    <row r="83" spans="1:5">
      <c r="A83" s="18"/>
      <c r="B83" s="18"/>
      <c r="C83" s="18"/>
      <c r="D83" s="18"/>
      <c r="E83" s="19" t="s">
        <v>83</v>
      </c>
    </row>
    <row r="84" spans="1:5" ht="15">
      <c r="A84" s="20"/>
      <c r="B84" s="20"/>
      <c r="C84" s="20"/>
      <c r="D84" s="20"/>
      <c r="E84" s="21" t="s">
        <v>66</v>
      </c>
    </row>
    <row r="85" spans="1:5">
      <c r="A85" s="17">
        <v>8114172.7741280003</v>
      </c>
      <c r="B85" s="17">
        <v>0</v>
      </c>
      <c r="C85" s="17">
        <v>0</v>
      </c>
      <c r="D85" s="17">
        <v>8114172.7741280003</v>
      </c>
      <c r="E85" s="16" t="s">
        <v>67</v>
      </c>
    </row>
    <row r="86" spans="1:5">
      <c r="A86" s="17">
        <v>-65044.184388000001</v>
      </c>
      <c r="B86" s="17">
        <v>-19652.826037999999</v>
      </c>
      <c r="C86" s="17">
        <v>-3738.2467499999998</v>
      </c>
      <c r="D86" s="17">
        <v>-41653.111599999997</v>
      </c>
      <c r="E86" s="16" t="s">
        <v>79</v>
      </c>
    </row>
    <row r="87" spans="1:5">
      <c r="A87" s="17">
        <v>27806.082699999999</v>
      </c>
      <c r="B87" s="17">
        <v>0</v>
      </c>
      <c r="C87" s="17">
        <v>0</v>
      </c>
      <c r="D87" s="17">
        <v>27806.082699999999</v>
      </c>
      <c r="E87" s="16" t="s">
        <v>84</v>
      </c>
    </row>
    <row r="88" spans="1:5">
      <c r="A88" s="17">
        <v>-384169.35313600098</v>
      </c>
      <c r="B88" s="17">
        <v>-384169.35313600098</v>
      </c>
      <c r="C88" s="17">
        <v>0</v>
      </c>
      <c r="D88" s="17">
        <v>0</v>
      </c>
      <c r="E88" s="16" t="s">
        <v>70</v>
      </c>
    </row>
    <row r="89" spans="1:5">
      <c r="A89" s="22">
        <v>7692765.3193039997</v>
      </c>
      <c r="B89" s="22">
        <v>7692765.3193039997</v>
      </c>
      <c r="C89" s="22">
        <v>0</v>
      </c>
      <c r="D89" s="22">
        <v>0</v>
      </c>
      <c r="E89" s="23" t="s">
        <v>71</v>
      </c>
    </row>
    <row r="90" spans="1:5" ht="15">
      <c r="A90" s="20"/>
      <c r="B90" s="20"/>
      <c r="C90" s="20"/>
      <c r="D90" s="20"/>
      <c r="E90" s="21" t="s">
        <v>72</v>
      </c>
    </row>
    <row r="91" spans="1:5">
      <c r="A91" s="17">
        <v>-421407.454824001</v>
      </c>
      <c r="B91" s="17">
        <v>-421407.454824001</v>
      </c>
      <c r="C91" s="17">
        <v>0</v>
      </c>
      <c r="D91" s="17">
        <v>0</v>
      </c>
      <c r="E91" s="16" t="s">
        <v>74</v>
      </c>
    </row>
    <row r="92" spans="1:5">
      <c r="A92" s="17">
        <v>65044.184388000001</v>
      </c>
      <c r="B92" s="17">
        <v>19652.826037999999</v>
      </c>
      <c r="C92" s="17">
        <v>3738.2467499999998</v>
      </c>
      <c r="D92" s="17">
        <v>41653.111599999997</v>
      </c>
      <c r="E92" s="16" t="s">
        <v>79</v>
      </c>
    </row>
    <row r="93" spans="1:5">
      <c r="A93" s="17">
        <v>-27806.082699999999</v>
      </c>
      <c r="B93" s="17">
        <v>0</v>
      </c>
      <c r="C93" s="17">
        <v>0</v>
      </c>
      <c r="D93" s="17">
        <v>-27806.082699999999</v>
      </c>
      <c r="E93" s="16" t="s">
        <v>84</v>
      </c>
    </row>
    <row r="94" spans="1:5">
      <c r="A94" s="17">
        <v>-384169.35313600098</v>
      </c>
      <c r="B94" s="17">
        <v>-384169.35313600098</v>
      </c>
      <c r="C94" s="17">
        <v>0</v>
      </c>
      <c r="D94" s="17">
        <v>0</v>
      </c>
      <c r="E94" s="16" t="s">
        <v>75</v>
      </c>
    </row>
    <row r="95" spans="1:5">
      <c r="A95" s="17">
        <v>-384169.35313600098</v>
      </c>
      <c r="B95" s="17">
        <v>-384169.35313600098</v>
      </c>
      <c r="C95" s="17">
        <v>0</v>
      </c>
      <c r="D95" s="17">
        <v>0</v>
      </c>
      <c r="E95" s="16" t="s">
        <v>76</v>
      </c>
    </row>
    <row r="97" spans="1:5">
      <c r="A97" s="24"/>
      <c r="B97" s="24"/>
      <c r="C97" s="24"/>
      <c r="D97" s="24"/>
      <c r="E97" s="25" t="s">
        <v>85</v>
      </c>
    </row>
    <row r="98" spans="1:5" ht="15">
      <c r="A98" s="26"/>
      <c r="B98" s="26"/>
      <c r="C98" s="26"/>
      <c r="D98" s="26"/>
      <c r="E98" s="27" t="s">
        <v>66</v>
      </c>
    </row>
    <row r="99" spans="1:5">
      <c r="A99" s="17">
        <v>11294774.369128</v>
      </c>
      <c r="B99" s="17">
        <v>0</v>
      </c>
      <c r="C99" s="17">
        <v>0</v>
      </c>
      <c r="D99" s="17">
        <v>11294774.369128</v>
      </c>
      <c r="E99" s="16" t="s">
        <v>67</v>
      </c>
    </row>
    <row r="100" spans="1:5">
      <c r="A100" s="17">
        <v>1260314.5360989999</v>
      </c>
      <c r="B100" s="17">
        <v>0</v>
      </c>
      <c r="C100" s="17">
        <v>0</v>
      </c>
      <c r="D100" s="17">
        <v>1260314.5360989999</v>
      </c>
      <c r="E100" s="16" t="s">
        <v>68</v>
      </c>
    </row>
    <row r="101" spans="1:5">
      <c r="A101" s="17">
        <v>-838242.36499999999</v>
      </c>
      <c r="B101" s="17">
        <v>0</v>
      </c>
      <c r="C101" s="17">
        <v>0</v>
      </c>
      <c r="D101" s="17">
        <v>-838242.36499999999</v>
      </c>
      <c r="E101" s="16" t="s">
        <v>69</v>
      </c>
    </row>
    <row r="102" spans="1:5">
      <c r="A102" s="17">
        <v>-74896.854388000007</v>
      </c>
      <c r="B102" s="17">
        <v>-19652.826037999999</v>
      </c>
      <c r="C102" s="17">
        <v>-11170.676750000001</v>
      </c>
      <c r="D102" s="17">
        <v>-44073.351600000002</v>
      </c>
      <c r="E102" s="16" t="s">
        <v>79</v>
      </c>
    </row>
    <row r="103" spans="1:5">
      <c r="A103" s="17">
        <v>27806.082699999999</v>
      </c>
      <c r="B103" s="17">
        <v>0</v>
      </c>
      <c r="C103" s="17">
        <v>0</v>
      </c>
      <c r="D103" s="17">
        <v>27806.082699999999</v>
      </c>
      <c r="E103" s="16" t="s">
        <v>84</v>
      </c>
    </row>
    <row r="104" spans="1:5">
      <c r="A104" s="17">
        <v>-268533.204235001</v>
      </c>
      <c r="B104" s="17">
        <v>-268533.204235001</v>
      </c>
      <c r="C104" s="17">
        <v>0</v>
      </c>
      <c r="D104" s="17">
        <v>0</v>
      </c>
      <c r="E104" s="16" t="s">
        <v>70</v>
      </c>
    </row>
    <row r="105" spans="1:5">
      <c r="A105" s="22">
        <v>11401222.564304</v>
      </c>
      <c r="B105" s="22">
        <v>11401222.564304</v>
      </c>
      <c r="C105" s="22">
        <v>0</v>
      </c>
      <c r="D105" s="22">
        <v>0</v>
      </c>
      <c r="E105" s="23" t="s">
        <v>71</v>
      </c>
    </row>
    <row r="106" spans="1:5" ht="15">
      <c r="A106" s="26"/>
      <c r="B106" s="26"/>
      <c r="C106" s="26"/>
      <c r="D106" s="26"/>
      <c r="E106" s="27" t="s">
        <v>72</v>
      </c>
    </row>
    <row r="107" spans="1:5">
      <c r="A107" s="17">
        <v>-155.979999999981</v>
      </c>
      <c r="B107" s="17">
        <v>-155.979999999981</v>
      </c>
      <c r="C107" s="17">
        <v>0</v>
      </c>
      <c r="D107" s="17">
        <v>0</v>
      </c>
      <c r="E107" s="16" t="s">
        <v>73</v>
      </c>
    </row>
    <row r="108" spans="1:5">
      <c r="A108" s="17">
        <v>-315467.99592300103</v>
      </c>
      <c r="B108" s="17">
        <v>-315467.99592300103</v>
      </c>
      <c r="C108" s="17">
        <v>0</v>
      </c>
      <c r="D108" s="17">
        <v>0</v>
      </c>
      <c r="E108" s="16" t="s">
        <v>74</v>
      </c>
    </row>
    <row r="109" spans="1:5">
      <c r="A109" s="17">
        <v>74896.854388000007</v>
      </c>
      <c r="B109" s="17">
        <v>19652.826037999999</v>
      </c>
      <c r="C109" s="17">
        <v>11170.676750000001</v>
      </c>
      <c r="D109" s="17">
        <v>44073.351600000002</v>
      </c>
      <c r="E109" s="16" t="s">
        <v>79</v>
      </c>
    </row>
    <row r="110" spans="1:5">
      <c r="A110" s="17">
        <v>-27806.082699999999</v>
      </c>
      <c r="B110" s="17">
        <v>0</v>
      </c>
      <c r="C110" s="17">
        <v>0</v>
      </c>
      <c r="D110" s="17">
        <v>-27806.082699999999</v>
      </c>
      <c r="E110" s="16" t="s">
        <v>84</v>
      </c>
    </row>
    <row r="111" spans="1:5">
      <c r="A111" s="17">
        <v>-268533.204235001</v>
      </c>
      <c r="B111" s="17">
        <v>-268533.204235001</v>
      </c>
      <c r="C111" s="17">
        <v>0</v>
      </c>
      <c r="D111" s="17">
        <v>0</v>
      </c>
      <c r="E111" s="16" t="s">
        <v>75</v>
      </c>
    </row>
    <row r="112" spans="1:5">
      <c r="A112" s="17">
        <v>-268533.204235001</v>
      </c>
      <c r="B112" s="17">
        <v>-268533.204235001</v>
      </c>
      <c r="C112" s="17">
        <v>0</v>
      </c>
      <c r="D112" s="17">
        <v>0</v>
      </c>
      <c r="E112" s="16" t="s">
        <v>76</v>
      </c>
    </row>
    <row r="114" spans="1:5">
      <c r="A114" s="28"/>
      <c r="B114" s="28"/>
      <c r="C114" s="28"/>
      <c r="D114" s="28"/>
      <c r="E114" s="29" t="s">
        <v>86</v>
      </c>
    </row>
    <row r="115" spans="1:5" ht="15">
      <c r="A115" s="30"/>
      <c r="B115" s="30"/>
      <c r="C115" s="30"/>
      <c r="D115" s="30"/>
      <c r="E115" s="31" t="s">
        <v>66</v>
      </c>
    </row>
    <row r="116" spans="1:5">
      <c r="A116" s="17">
        <v>37887307.499127999</v>
      </c>
      <c r="B116" s="17">
        <v>0</v>
      </c>
      <c r="C116" s="17">
        <v>0</v>
      </c>
      <c r="D116" s="17">
        <v>37887307.499127999</v>
      </c>
      <c r="E116" s="16" t="s">
        <v>67</v>
      </c>
    </row>
    <row r="117" spans="1:5">
      <c r="A117" s="17">
        <v>10707226.310000001</v>
      </c>
      <c r="B117" s="17">
        <v>6248006.3099999996</v>
      </c>
      <c r="C117" s="17">
        <v>1132169.3700000001</v>
      </c>
      <c r="D117" s="17">
        <v>3327050.63</v>
      </c>
      <c r="E117" s="16" t="s">
        <v>1251</v>
      </c>
    </row>
    <row r="118" spans="1:5">
      <c r="A118" s="17">
        <v>13505292.109987</v>
      </c>
      <c r="B118" s="17">
        <v>0</v>
      </c>
      <c r="C118" s="17">
        <v>0</v>
      </c>
      <c r="D118" s="17">
        <v>13505292.109987</v>
      </c>
      <c r="E118" s="16" t="s">
        <v>68</v>
      </c>
    </row>
    <row r="119" spans="1:5">
      <c r="A119" s="17">
        <v>-8335332.7659999998</v>
      </c>
      <c r="B119" s="17">
        <v>0</v>
      </c>
      <c r="C119" s="17">
        <v>0</v>
      </c>
      <c r="D119" s="17">
        <v>-8335332.7659999998</v>
      </c>
      <c r="E119" s="16" t="s">
        <v>69</v>
      </c>
    </row>
    <row r="120" spans="1:5">
      <c r="A120" s="17">
        <v>-6720483.6399999997</v>
      </c>
      <c r="B120" s="17">
        <v>-429930.1</v>
      </c>
      <c r="C120" s="17">
        <v>-55826.53</v>
      </c>
      <c r="D120" s="17">
        <v>-6234727.0099999998</v>
      </c>
      <c r="E120" s="16" t="s">
        <v>1252</v>
      </c>
    </row>
    <row r="121" spans="1:5">
      <c r="A121" s="17">
        <v>-161977.10438800001</v>
      </c>
      <c r="B121" s="17">
        <v>-103649.276038</v>
      </c>
      <c r="C121" s="17">
        <v>-11170.676750000001</v>
      </c>
      <c r="D121" s="17">
        <v>-47157.151599999997</v>
      </c>
      <c r="E121" s="16" t="s">
        <v>79</v>
      </c>
    </row>
    <row r="122" spans="1:5">
      <c r="A122" s="17">
        <v>27806.082699999999</v>
      </c>
      <c r="B122" s="17">
        <v>0</v>
      </c>
      <c r="C122" s="17">
        <v>0</v>
      </c>
      <c r="D122" s="17">
        <v>27806.082699999999</v>
      </c>
      <c r="E122" s="16" t="s">
        <v>84</v>
      </c>
    </row>
    <row r="123" spans="1:5">
      <c r="A123" s="17">
        <v>-366945.614123001</v>
      </c>
      <c r="B123" s="17">
        <v>-366945.614123001</v>
      </c>
      <c r="C123" s="17">
        <v>0</v>
      </c>
      <c r="D123" s="17">
        <v>0</v>
      </c>
      <c r="E123" s="16" t="s">
        <v>70</v>
      </c>
    </row>
    <row r="124" spans="1:5">
      <c r="A124" s="22">
        <v>46542892.877304003</v>
      </c>
      <c r="B124" s="22">
        <v>46542892.877304003</v>
      </c>
      <c r="C124" s="22">
        <v>0</v>
      </c>
      <c r="D124" s="22">
        <v>0</v>
      </c>
      <c r="E124" s="23" t="s">
        <v>71</v>
      </c>
    </row>
    <row r="125" spans="1:5" ht="15">
      <c r="A125" s="30"/>
      <c r="B125" s="30"/>
      <c r="C125" s="30"/>
      <c r="D125" s="30"/>
      <c r="E125" s="31" t="s">
        <v>72</v>
      </c>
    </row>
    <row r="126" spans="1:5">
      <c r="A126" s="17">
        <v>-1296992.8992339999</v>
      </c>
      <c r="B126" s="17">
        <v>-1296992.8992339999</v>
      </c>
      <c r="C126" s="17">
        <v>0</v>
      </c>
      <c r="D126" s="17">
        <v>0</v>
      </c>
      <c r="E126" s="16" t="s">
        <v>73</v>
      </c>
    </row>
    <row r="127" spans="1:5">
      <c r="A127" s="17">
        <v>795876.263423</v>
      </c>
      <c r="B127" s="17">
        <v>795876.263423</v>
      </c>
      <c r="C127" s="17">
        <v>0</v>
      </c>
      <c r="D127" s="17">
        <v>0</v>
      </c>
      <c r="E127" s="16" t="s">
        <v>74</v>
      </c>
    </row>
    <row r="128" spans="1:5">
      <c r="A128" s="17">
        <v>161977.10438800001</v>
      </c>
      <c r="B128" s="17">
        <v>103649.276038</v>
      </c>
      <c r="C128" s="17">
        <v>11170.676750000001</v>
      </c>
      <c r="D128" s="17">
        <v>47157.151599999997</v>
      </c>
      <c r="E128" s="16" t="s">
        <v>79</v>
      </c>
    </row>
    <row r="129" spans="1:5">
      <c r="A129" s="17">
        <v>-27806.082699999999</v>
      </c>
      <c r="B129" s="17">
        <v>0</v>
      </c>
      <c r="C129" s="17">
        <v>0</v>
      </c>
      <c r="D129" s="17">
        <v>-27806.082699999999</v>
      </c>
      <c r="E129" s="16" t="s">
        <v>84</v>
      </c>
    </row>
    <row r="130" spans="1:5">
      <c r="A130" s="17">
        <v>-366945.614123001</v>
      </c>
      <c r="B130" s="17">
        <v>-366945.614123001</v>
      </c>
      <c r="C130" s="17">
        <v>0</v>
      </c>
      <c r="D130" s="17">
        <v>0</v>
      </c>
      <c r="E130" s="16" t="s">
        <v>75</v>
      </c>
    </row>
    <row r="131" spans="1:5">
      <c r="A131" s="17">
        <v>-7.7</v>
      </c>
      <c r="B131" s="17">
        <v>-7.7</v>
      </c>
      <c r="C131" s="17">
        <v>0</v>
      </c>
      <c r="D131" s="17">
        <v>0</v>
      </c>
      <c r="E131" s="16" t="s">
        <v>80</v>
      </c>
    </row>
    <row r="132" spans="1:5">
      <c r="A132" s="17">
        <v>-366953.31412300101</v>
      </c>
      <c r="B132" s="17">
        <v>-366953.31412300101</v>
      </c>
      <c r="C132" s="17">
        <v>0</v>
      </c>
      <c r="D132" s="17">
        <v>0</v>
      </c>
      <c r="E132" s="1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41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52"/>
  <sheetViews>
    <sheetView showZeros="0" workbookViewId="0">
      <selection activeCell="D24" sqref="A21:D24"/>
    </sheetView>
  </sheetViews>
  <sheetFormatPr defaultRowHeight="12.75"/>
  <cols>
    <col min="1" max="4" width="14.42578125" style="17" bestFit="1" customWidth="1"/>
    <col min="5" max="5" width="32.5703125" style="16" bestFit="1" customWidth="1"/>
    <col min="6" max="14" width="0" style="16" hidden="1" customWidth="1"/>
    <col min="15" max="15" width="9.140625" style="17" customWidth="1"/>
  </cols>
  <sheetData>
    <row r="1" spans="1:5" ht="15">
      <c r="A1" s="14" t="s">
        <v>60</v>
      </c>
      <c r="B1" s="14" t="s">
        <v>61</v>
      </c>
      <c r="C1" s="14" t="s">
        <v>62</v>
      </c>
      <c r="D1" s="14" t="s">
        <v>63</v>
      </c>
      <c r="E1" s="15" t="s">
        <v>64</v>
      </c>
    </row>
    <row r="3" spans="1:5">
      <c r="A3" s="18"/>
      <c r="B3" s="18"/>
      <c r="C3" s="18"/>
      <c r="D3" s="18"/>
      <c r="E3" s="19" t="s">
        <v>87</v>
      </c>
    </row>
    <row r="4" spans="1:5" ht="15">
      <c r="A4" s="20"/>
      <c r="B4" s="20"/>
      <c r="C4" s="20"/>
      <c r="D4" s="20"/>
      <c r="E4" s="21" t="s">
        <v>66</v>
      </c>
    </row>
    <row r="5" spans="1:5">
      <c r="A5" s="17">
        <v>332362261.9023</v>
      </c>
      <c r="B5" s="17">
        <v>0</v>
      </c>
      <c r="C5" s="17">
        <v>0</v>
      </c>
      <c r="D5" s="17">
        <v>332362261.9023</v>
      </c>
      <c r="E5" s="16" t="s">
        <v>67</v>
      </c>
    </row>
    <row r="6" spans="1:5">
      <c r="A6" s="17">
        <v>254476719.56999999</v>
      </c>
      <c r="B6" s="17">
        <v>61313552.43</v>
      </c>
      <c r="C6" s="17">
        <v>86165089.090000004</v>
      </c>
      <c r="D6" s="17">
        <v>106998078.05</v>
      </c>
      <c r="E6" s="16" t="s">
        <v>1251</v>
      </c>
    </row>
    <row r="7" spans="1:5">
      <c r="A7" s="17">
        <v>50199178.061848</v>
      </c>
      <c r="B7" s="17">
        <v>50199178.061848</v>
      </c>
      <c r="C7" s="17">
        <v>0</v>
      </c>
      <c r="D7" s="17">
        <v>0</v>
      </c>
      <c r="E7" s="16" t="s">
        <v>68</v>
      </c>
    </row>
    <row r="8" spans="1:5">
      <c r="A8" s="17">
        <v>-50199178.060000002</v>
      </c>
      <c r="B8" s="17">
        <v>-50199178.060000002</v>
      </c>
      <c r="C8" s="17">
        <v>0</v>
      </c>
      <c r="D8" s="17">
        <v>0</v>
      </c>
      <c r="E8" s="16" t="s">
        <v>69</v>
      </c>
    </row>
    <row r="9" spans="1:5">
      <c r="A9" s="17">
        <v>-336541366.00999999</v>
      </c>
      <c r="B9" s="17">
        <v>-73293750.549999997</v>
      </c>
      <c r="C9" s="17">
        <v>-118556303.75</v>
      </c>
      <c r="D9" s="17">
        <v>-144691311.71000001</v>
      </c>
      <c r="E9" s="16" t="s">
        <v>1252</v>
      </c>
    </row>
    <row r="10" spans="1:5">
      <c r="A10" s="17">
        <v>-13773331.57</v>
      </c>
      <c r="B10" s="17">
        <v>0</v>
      </c>
      <c r="C10" s="17">
        <v>0</v>
      </c>
      <c r="D10" s="17">
        <v>-13773331.57</v>
      </c>
      <c r="E10" s="16" t="s">
        <v>88</v>
      </c>
    </row>
    <row r="11" spans="1:5">
      <c r="A11" s="17">
        <v>-691868.36</v>
      </c>
      <c r="B11" s="17">
        <v>0</v>
      </c>
      <c r="C11" s="17">
        <v>-140935.09</v>
      </c>
      <c r="D11" s="17">
        <v>-550933.27</v>
      </c>
      <c r="E11" s="16" t="s">
        <v>89</v>
      </c>
    </row>
    <row r="12" spans="1:5">
      <c r="A12" s="17">
        <v>16523825.829252001</v>
      </c>
      <c r="B12" s="17">
        <v>16523825.829252001</v>
      </c>
      <c r="C12" s="17">
        <v>0</v>
      </c>
      <c r="D12" s="17">
        <v>0</v>
      </c>
      <c r="E12" s="16" t="s">
        <v>70</v>
      </c>
    </row>
    <row r="13" spans="1:5">
      <c r="A13" s="22">
        <v>252356241.36989999</v>
      </c>
      <c r="B13" s="22">
        <v>252356241.36989999</v>
      </c>
      <c r="C13" s="22">
        <v>0</v>
      </c>
      <c r="D13" s="22">
        <v>0</v>
      </c>
      <c r="E13" s="23" t="s">
        <v>71</v>
      </c>
    </row>
    <row r="14" spans="1:5" ht="15">
      <c r="A14" s="20"/>
      <c r="B14" s="20"/>
      <c r="C14" s="20"/>
      <c r="D14" s="20"/>
      <c r="E14" s="21" t="s">
        <v>72</v>
      </c>
    </row>
    <row r="15" spans="1:5">
      <c r="A15" s="17">
        <v>5521022.54294765</v>
      </c>
      <c r="B15" s="17">
        <v>5521022.54294765</v>
      </c>
      <c r="C15" s="17">
        <v>0</v>
      </c>
      <c r="D15" s="17">
        <v>0</v>
      </c>
      <c r="E15" s="16" t="s">
        <v>73</v>
      </c>
    </row>
    <row r="16" spans="1:5">
      <c r="A16" s="17">
        <v>10310934.9263044</v>
      </c>
      <c r="B16" s="17">
        <v>10310934.9263044</v>
      </c>
      <c r="C16" s="17">
        <v>0</v>
      </c>
      <c r="D16" s="17">
        <v>0</v>
      </c>
      <c r="E16" s="16" t="s">
        <v>74</v>
      </c>
    </row>
    <row r="17" spans="1:5">
      <c r="A17" s="17">
        <v>691868.36</v>
      </c>
      <c r="B17" s="17">
        <v>0</v>
      </c>
      <c r="C17" s="17">
        <v>140935.09</v>
      </c>
      <c r="D17" s="17">
        <v>550933.27</v>
      </c>
      <c r="E17" s="16" t="s">
        <v>89</v>
      </c>
    </row>
    <row r="18" spans="1:5">
      <c r="A18" s="17">
        <v>16523825.829252001</v>
      </c>
      <c r="B18" s="17">
        <v>16523825.829252001</v>
      </c>
      <c r="C18" s="17">
        <v>0</v>
      </c>
      <c r="D18" s="17">
        <v>0</v>
      </c>
      <c r="E18" s="16" t="s">
        <v>75</v>
      </c>
    </row>
    <row r="19" spans="1:5">
      <c r="A19" s="17">
        <v>16523825.829252001</v>
      </c>
      <c r="B19" s="17">
        <v>16523825.829252001</v>
      </c>
      <c r="C19" s="17">
        <v>0</v>
      </c>
      <c r="D19" s="17">
        <v>0</v>
      </c>
      <c r="E19" s="16" t="s">
        <v>76</v>
      </c>
    </row>
    <row r="21" spans="1:5">
      <c r="A21" s="18"/>
      <c r="B21" s="18"/>
      <c r="C21" s="18"/>
      <c r="D21" s="18"/>
      <c r="E21" s="19" t="s">
        <v>90</v>
      </c>
    </row>
    <row r="22" spans="1:5" ht="15">
      <c r="A22" s="20"/>
      <c r="B22" s="20"/>
      <c r="C22" s="20"/>
      <c r="D22" s="20"/>
      <c r="E22" s="21" t="s">
        <v>66</v>
      </c>
    </row>
    <row r="23" spans="1:5">
      <c r="A23" s="17">
        <v>126473771.530808</v>
      </c>
      <c r="B23" s="17">
        <v>0</v>
      </c>
      <c r="C23" s="17">
        <v>0</v>
      </c>
      <c r="D23" s="17">
        <v>126473771.530808</v>
      </c>
      <c r="E23" s="16" t="s">
        <v>67</v>
      </c>
    </row>
    <row r="24" spans="1:5">
      <c r="A24" s="17">
        <v>70247373.200000003</v>
      </c>
      <c r="B24" s="17">
        <v>31094866.91</v>
      </c>
      <c r="C24" s="17">
        <v>9997917.7400000002</v>
      </c>
      <c r="D24" s="17">
        <v>29154588.550000001</v>
      </c>
      <c r="E24" s="16" t="s">
        <v>1251</v>
      </c>
    </row>
    <row r="25" spans="1:5">
      <c r="A25" s="17">
        <v>-56916653.75</v>
      </c>
      <c r="B25" s="17">
        <v>-28380040.579999998</v>
      </c>
      <c r="C25" s="17">
        <v>-20742818.02</v>
      </c>
      <c r="D25" s="17">
        <v>-7793795.1500000004</v>
      </c>
      <c r="E25" s="16" t="s">
        <v>1252</v>
      </c>
    </row>
    <row r="26" spans="1:5">
      <c r="A26" s="17">
        <v>-2581650.1</v>
      </c>
      <c r="B26" s="17">
        <v>-398490.57</v>
      </c>
      <c r="C26" s="17">
        <v>-1360312.16</v>
      </c>
      <c r="D26" s="17">
        <v>-822847.37</v>
      </c>
      <c r="E26" s="16" t="s">
        <v>88</v>
      </c>
    </row>
    <row r="27" spans="1:5">
      <c r="A27" s="17">
        <v>-2004199.14</v>
      </c>
      <c r="B27" s="17">
        <v>-705229.45</v>
      </c>
      <c r="C27" s="17">
        <v>-795701.09</v>
      </c>
      <c r="D27" s="17">
        <v>-503268.6</v>
      </c>
      <c r="E27" s="16" t="s">
        <v>89</v>
      </c>
    </row>
    <row r="28" spans="1:5">
      <c r="A28" s="17">
        <v>215873.42</v>
      </c>
      <c r="B28" s="17">
        <v>0</v>
      </c>
      <c r="C28" s="17">
        <v>0</v>
      </c>
      <c r="D28" s="17">
        <v>215873.42</v>
      </c>
      <c r="E28" s="16" t="s">
        <v>91</v>
      </c>
    </row>
    <row r="29" spans="1:5">
      <c r="A29" s="17">
        <v>9460694.8224872109</v>
      </c>
      <c r="B29" s="17">
        <v>9460694.8224872109</v>
      </c>
      <c r="C29" s="17">
        <v>0</v>
      </c>
      <c r="D29" s="17">
        <v>0</v>
      </c>
      <c r="E29" s="16" t="s">
        <v>70</v>
      </c>
    </row>
    <row r="30" spans="1:5">
      <c r="A30" s="22">
        <v>144895209.99536201</v>
      </c>
      <c r="B30" s="22">
        <v>144895209.99536201</v>
      </c>
      <c r="C30" s="22">
        <v>0</v>
      </c>
      <c r="D30" s="22">
        <v>0</v>
      </c>
      <c r="E30" s="23" t="s">
        <v>71</v>
      </c>
    </row>
    <row r="31" spans="1:5" ht="15">
      <c r="A31" s="20"/>
      <c r="B31" s="20"/>
      <c r="C31" s="20"/>
      <c r="D31" s="20"/>
      <c r="E31" s="21" t="s">
        <v>72</v>
      </c>
    </row>
    <row r="32" spans="1:5">
      <c r="A32" s="17">
        <v>1166886.7271113601</v>
      </c>
      <c r="B32" s="17">
        <v>1166886.7271113601</v>
      </c>
      <c r="C32" s="17">
        <v>0</v>
      </c>
      <c r="D32" s="17">
        <v>0</v>
      </c>
      <c r="E32" s="16" t="s">
        <v>73</v>
      </c>
    </row>
    <row r="33" spans="1:5">
      <c r="A33" s="17">
        <v>6505482.3753758604</v>
      </c>
      <c r="B33" s="17">
        <v>6505482.3753758604</v>
      </c>
      <c r="C33" s="17">
        <v>0</v>
      </c>
      <c r="D33" s="17">
        <v>0</v>
      </c>
      <c r="E33" s="16" t="s">
        <v>74</v>
      </c>
    </row>
    <row r="34" spans="1:5">
      <c r="A34" s="17">
        <v>2004199.14</v>
      </c>
      <c r="B34" s="17">
        <v>705229.45</v>
      </c>
      <c r="C34" s="17">
        <v>795701.09</v>
      </c>
      <c r="D34" s="17">
        <v>503268.6</v>
      </c>
      <c r="E34" s="16" t="s">
        <v>89</v>
      </c>
    </row>
    <row r="35" spans="1:5">
      <c r="A35" s="17">
        <v>-215873.42</v>
      </c>
      <c r="B35" s="17">
        <v>0</v>
      </c>
      <c r="C35" s="17">
        <v>0</v>
      </c>
      <c r="D35" s="17">
        <v>-215873.42</v>
      </c>
      <c r="E35" s="16" t="s">
        <v>91</v>
      </c>
    </row>
    <row r="36" spans="1:5">
      <c r="A36" s="17">
        <v>9460694.8224872109</v>
      </c>
      <c r="B36" s="17">
        <v>9460694.8224872109</v>
      </c>
      <c r="C36" s="17">
        <v>0</v>
      </c>
      <c r="D36" s="17">
        <v>0</v>
      </c>
      <c r="E36" s="16" t="s">
        <v>75</v>
      </c>
    </row>
    <row r="37" spans="1:5">
      <c r="A37" s="17">
        <v>9460694.8224872109</v>
      </c>
      <c r="B37" s="17">
        <v>9460694.8224872109</v>
      </c>
      <c r="C37" s="17">
        <v>0</v>
      </c>
      <c r="D37" s="17">
        <v>0</v>
      </c>
      <c r="E37" s="16" t="s">
        <v>76</v>
      </c>
    </row>
    <row r="39" spans="1:5">
      <c r="A39" s="24"/>
      <c r="B39" s="24"/>
      <c r="C39" s="24"/>
      <c r="D39" s="24"/>
      <c r="E39" s="25" t="s">
        <v>92</v>
      </c>
    </row>
    <row r="40" spans="1:5" ht="15">
      <c r="A40" s="26"/>
      <c r="B40" s="26"/>
      <c r="C40" s="26"/>
      <c r="D40" s="26"/>
      <c r="E40" s="27" t="s">
        <v>66</v>
      </c>
    </row>
    <row r="41" spans="1:5">
      <c r="A41" s="17">
        <v>458836033.43310797</v>
      </c>
      <c r="B41" s="17">
        <v>0</v>
      </c>
      <c r="C41" s="17">
        <v>0</v>
      </c>
      <c r="D41" s="17">
        <v>458836033.43310797</v>
      </c>
      <c r="E41" s="16" t="s">
        <v>67</v>
      </c>
    </row>
    <row r="42" spans="1:5">
      <c r="A42" s="17">
        <v>324724092.76999998</v>
      </c>
      <c r="B42" s="17">
        <v>92408419.340000004</v>
      </c>
      <c r="C42" s="17">
        <v>96163006.829999998</v>
      </c>
      <c r="D42" s="17">
        <v>136152666.59999999</v>
      </c>
      <c r="E42" s="16" t="s">
        <v>1251</v>
      </c>
    </row>
    <row r="43" spans="1:5">
      <c r="A43" s="17">
        <v>50199178.061848</v>
      </c>
      <c r="B43" s="17">
        <v>50199178.061848</v>
      </c>
      <c r="C43" s="17">
        <v>0</v>
      </c>
      <c r="D43" s="17">
        <v>0</v>
      </c>
      <c r="E43" s="16" t="s">
        <v>68</v>
      </c>
    </row>
    <row r="44" spans="1:5">
      <c r="A44" s="17">
        <v>-50199178.060000002</v>
      </c>
      <c r="B44" s="17">
        <v>-50199178.060000002</v>
      </c>
      <c r="C44" s="17">
        <v>0</v>
      </c>
      <c r="D44" s="17">
        <v>0</v>
      </c>
      <c r="E44" s="16" t="s">
        <v>69</v>
      </c>
    </row>
    <row r="45" spans="1:5">
      <c r="A45" s="17">
        <v>-393458019.75999999</v>
      </c>
      <c r="B45" s="17">
        <v>-101673791.13</v>
      </c>
      <c r="C45" s="17">
        <v>-139299121.77000001</v>
      </c>
      <c r="D45" s="17">
        <v>-152485106.86000001</v>
      </c>
      <c r="E45" s="16" t="s">
        <v>1252</v>
      </c>
    </row>
    <row r="46" spans="1:5">
      <c r="A46" s="17">
        <v>-16354981.67</v>
      </c>
      <c r="B46" s="17">
        <v>-398490.57</v>
      </c>
      <c r="C46" s="17">
        <v>-1360312.16</v>
      </c>
      <c r="D46" s="17">
        <v>-14596178.939999999</v>
      </c>
      <c r="E46" s="16" t="s">
        <v>88</v>
      </c>
    </row>
    <row r="47" spans="1:5">
      <c r="A47" s="17">
        <v>-2696067.5</v>
      </c>
      <c r="B47" s="17">
        <v>-705229.45</v>
      </c>
      <c r="C47" s="17">
        <v>-936636.18</v>
      </c>
      <c r="D47" s="17">
        <v>-1054201.8700000001</v>
      </c>
      <c r="E47" s="16" t="s">
        <v>89</v>
      </c>
    </row>
    <row r="48" spans="1:5">
      <c r="A48" s="17">
        <v>215873.42</v>
      </c>
      <c r="B48" s="17">
        <v>0</v>
      </c>
      <c r="C48" s="17">
        <v>0</v>
      </c>
      <c r="D48" s="17">
        <v>215873.42</v>
      </c>
      <c r="E48" s="16" t="s">
        <v>91</v>
      </c>
    </row>
    <row r="49" spans="1:5">
      <c r="A49" s="17">
        <v>25984520.651739199</v>
      </c>
      <c r="B49" s="17">
        <v>25984520.651739199</v>
      </c>
      <c r="C49" s="17">
        <v>0</v>
      </c>
      <c r="D49" s="17">
        <v>0</v>
      </c>
      <c r="E49" s="16" t="s">
        <v>70</v>
      </c>
    </row>
    <row r="50" spans="1:5">
      <c r="A50" s="22">
        <v>397251451.36526197</v>
      </c>
      <c r="B50" s="22">
        <v>397251451.36526197</v>
      </c>
      <c r="C50" s="22">
        <v>0</v>
      </c>
      <c r="D50" s="22">
        <v>0</v>
      </c>
      <c r="E50" s="23" t="s">
        <v>71</v>
      </c>
    </row>
    <row r="51" spans="1:5" ht="15">
      <c r="A51" s="26"/>
      <c r="B51" s="26"/>
      <c r="C51" s="26"/>
      <c r="D51" s="26"/>
      <c r="E51" s="27" t="s">
        <v>72</v>
      </c>
    </row>
    <row r="52" spans="1:5">
      <c r="A52" s="17">
        <v>6687909.27005901</v>
      </c>
      <c r="B52" s="17">
        <v>6687909.27005901</v>
      </c>
      <c r="C52" s="17">
        <v>0</v>
      </c>
      <c r="D52" s="17">
        <v>0</v>
      </c>
      <c r="E52" s="16" t="s">
        <v>73</v>
      </c>
    </row>
    <row r="53" spans="1:5">
      <c r="A53" s="17">
        <v>16816417.3016802</v>
      </c>
      <c r="B53" s="17">
        <v>16816417.3016802</v>
      </c>
      <c r="C53" s="17">
        <v>0</v>
      </c>
      <c r="D53" s="17">
        <v>0</v>
      </c>
      <c r="E53" s="16" t="s">
        <v>74</v>
      </c>
    </row>
    <row r="54" spans="1:5">
      <c r="A54" s="17">
        <v>2696067.5</v>
      </c>
      <c r="B54" s="17">
        <v>705229.45</v>
      </c>
      <c r="C54" s="17">
        <v>936636.18</v>
      </c>
      <c r="D54" s="17">
        <v>1054201.8700000001</v>
      </c>
      <c r="E54" s="16" t="s">
        <v>89</v>
      </c>
    </row>
    <row r="55" spans="1:5">
      <c r="A55" s="17">
        <v>-215873.42</v>
      </c>
      <c r="B55" s="17">
        <v>0</v>
      </c>
      <c r="C55" s="17">
        <v>0</v>
      </c>
      <c r="D55" s="17">
        <v>-215873.42</v>
      </c>
      <c r="E55" s="16" t="s">
        <v>91</v>
      </c>
    </row>
    <row r="56" spans="1:5">
      <c r="A56" s="17">
        <v>25984520.651739199</v>
      </c>
      <c r="B56" s="17">
        <v>25984520.651739199</v>
      </c>
      <c r="C56" s="17">
        <v>0</v>
      </c>
      <c r="D56" s="17">
        <v>0</v>
      </c>
      <c r="E56" s="16" t="s">
        <v>75</v>
      </c>
    </row>
    <row r="57" spans="1:5">
      <c r="A57" s="17">
        <v>25984520.651739199</v>
      </c>
      <c r="B57" s="17">
        <v>25984520.651739199</v>
      </c>
      <c r="C57" s="17">
        <v>0</v>
      </c>
      <c r="D57" s="17">
        <v>0</v>
      </c>
      <c r="E57" s="16" t="s">
        <v>76</v>
      </c>
    </row>
    <row r="59" spans="1:5">
      <c r="A59" s="18"/>
      <c r="B59" s="18"/>
      <c r="C59" s="18"/>
      <c r="D59" s="18"/>
      <c r="E59" s="19" t="s">
        <v>93</v>
      </c>
    </row>
    <row r="60" spans="1:5" ht="15">
      <c r="A60" s="20"/>
      <c r="B60" s="20"/>
      <c r="C60" s="20"/>
      <c r="D60" s="20"/>
      <c r="E60" s="21" t="s">
        <v>66</v>
      </c>
    </row>
    <row r="61" spans="1:5">
      <c r="A61" s="17">
        <v>301383.58799999999</v>
      </c>
      <c r="B61" s="17">
        <v>0</v>
      </c>
      <c r="C61" s="17">
        <v>0</v>
      </c>
      <c r="D61" s="17">
        <v>301383.58799999999</v>
      </c>
      <c r="E61" s="16" t="s">
        <v>67</v>
      </c>
    </row>
    <row r="62" spans="1:5">
      <c r="A62" s="17">
        <v>7922756.8099999996</v>
      </c>
      <c r="B62" s="17">
        <v>209083.5</v>
      </c>
      <c r="C62" s="17">
        <v>6863282.7999999998</v>
      </c>
      <c r="D62" s="17">
        <v>850390.51</v>
      </c>
      <c r="E62" s="16" t="s">
        <v>1251</v>
      </c>
    </row>
    <row r="63" spans="1:5">
      <c r="A63" s="17">
        <v>-2451389.61</v>
      </c>
      <c r="B63" s="17">
        <v>-1705602.21</v>
      </c>
      <c r="C63" s="17">
        <v>-710759.4</v>
      </c>
      <c r="D63" s="17">
        <v>-35028</v>
      </c>
      <c r="E63" s="16" t="s">
        <v>1252</v>
      </c>
    </row>
    <row r="64" spans="1:5">
      <c r="A64" s="17">
        <v>-34756.019999999997</v>
      </c>
      <c r="B64" s="17">
        <v>-34756.019999999997</v>
      </c>
      <c r="C64" s="17">
        <v>0</v>
      </c>
      <c r="D64" s="17">
        <v>0</v>
      </c>
      <c r="E64" s="16" t="s">
        <v>89</v>
      </c>
    </row>
    <row r="65" spans="1:5">
      <c r="A65" s="17">
        <v>304582.70319999999</v>
      </c>
      <c r="B65" s="17">
        <v>304582.70319999999</v>
      </c>
      <c r="C65" s="17">
        <v>0</v>
      </c>
      <c r="D65" s="17">
        <v>0</v>
      </c>
      <c r="E65" s="16" t="s">
        <v>70</v>
      </c>
    </row>
    <row r="66" spans="1:5">
      <c r="A66" s="22">
        <v>6042577.4711999996</v>
      </c>
      <c r="B66" s="22">
        <v>6042577.4711999996</v>
      </c>
      <c r="C66" s="22">
        <v>0</v>
      </c>
      <c r="D66" s="22">
        <v>0</v>
      </c>
      <c r="E66" s="23" t="s">
        <v>71</v>
      </c>
    </row>
    <row r="67" spans="1:5" ht="15">
      <c r="A67" s="20"/>
      <c r="B67" s="20"/>
      <c r="C67" s="20"/>
      <c r="D67" s="20"/>
      <c r="E67" s="21" t="s">
        <v>72</v>
      </c>
    </row>
    <row r="68" spans="1:5">
      <c r="A68" s="17">
        <v>71642.679384000105</v>
      </c>
      <c r="B68" s="17">
        <v>71642.679384000105</v>
      </c>
      <c r="C68" s="17">
        <v>0</v>
      </c>
      <c r="D68" s="17">
        <v>0</v>
      </c>
      <c r="E68" s="16" t="s">
        <v>73</v>
      </c>
    </row>
    <row r="69" spans="1:5">
      <c r="A69" s="17">
        <v>198184.00381600001</v>
      </c>
      <c r="B69" s="17">
        <v>198184.00381600001</v>
      </c>
      <c r="C69" s="17">
        <v>0</v>
      </c>
      <c r="D69" s="17">
        <v>0</v>
      </c>
      <c r="E69" s="16" t="s">
        <v>74</v>
      </c>
    </row>
    <row r="70" spans="1:5">
      <c r="A70" s="17">
        <v>34756.019999999997</v>
      </c>
      <c r="B70" s="17">
        <v>34756.019999999997</v>
      </c>
      <c r="C70" s="17">
        <v>0</v>
      </c>
      <c r="D70" s="17">
        <v>0</v>
      </c>
      <c r="E70" s="16" t="s">
        <v>89</v>
      </c>
    </row>
    <row r="71" spans="1:5">
      <c r="A71" s="17">
        <v>304582.70319999999</v>
      </c>
      <c r="B71" s="17">
        <v>304582.70319999999</v>
      </c>
      <c r="C71" s="17">
        <v>0</v>
      </c>
      <c r="D71" s="17">
        <v>0</v>
      </c>
      <c r="E71" s="16" t="s">
        <v>75</v>
      </c>
    </row>
    <row r="72" spans="1:5">
      <c r="A72" s="17">
        <v>304582.70319999999</v>
      </c>
      <c r="B72" s="17">
        <v>304582.70319999999</v>
      </c>
      <c r="C72" s="17">
        <v>0</v>
      </c>
      <c r="D72" s="17">
        <v>0</v>
      </c>
      <c r="E72" s="16" t="s">
        <v>76</v>
      </c>
    </row>
    <row r="74" spans="1:5">
      <c r="A74" s="18"/>
      <c r="B74" s="18"/>
      <c r="C74" s="18"/>
      <c r="D74" s="18"/>
      <c r="E74" s="19" t="s">
        <v>94</v>
      </c>
    </row>
    <row r="75" spans="1:5" ht="15">
      <c r="A75" s="20"/>
      <c r="B75" s="20"/>
      <c r="C75" s="20"/>
      <c r="D75" s="20"/>
      <c r="E75" s="21" t="s">
        <v>66</v>
      </c>
    </row>
    <row r="76" spans="1:5">
      <c r="A76" s="17">
        <v>11515474.872114999</v>
      </c>
      <c r="B76" s="17">
        <v>0</v>
      </c>
      <c r="C76" s="17">
        <v>0</v>
      </c>
      <c r="D76" s="17">
        <v>11515474.872114999</v>
      </c>
      <c r="E76" s="16" t="s">
        <v>67</v>
      </c>
    </row>
    <row r="77" spans="1:5">
      <c r="A77" s="17">
        <v>-6275045</v>
      </c>
      <c r="B77" s="17">
        <v>-4402595</v>
      </c>
      <c r="C77" s="17">
        <v>-1872450</v>
      </c>
      <c r="D77" s="17">
        <v>0</v>
      </c>
      <c r="E77" s="16" t="s">
        <v>88</v>
      </c>
    </row>
    <row r="78" spans="1:5">
      <c r="A78" s="17">
        <v>-201084.810398</v>
      </c>
      <c r="B78" s="17">
        <v>-152955.605258</v>
      </c>
      <c r="C78" s="17">
        <v>-48129.205139999998</v>
      </c>
      <c r="D78" s="17">
        <v>0</v>
      </c>
      <c r="E78" s="16" t="s">
        <v>89</v>
      </c>
    </row>
    <row r="79" spans="1:5">
      <c r="A79" s="17">
        <v>1508554.1138830001</v>
      </c>
      <c r="B79" s="17">
        <v>1508554.1138830001</v>
      </c>
      <c r="C79" s="17">
        <v>0</v>
      </c>
      <c r="D79" s="17">
        <v>0</v>
      </c>
      <c r="E79" s="16" t="s">
        <v>70</v>
      </c>
    </row>
    <row r="80" spans="1:5">
      <c r="A80" s="22">
        <v>6547899.1755999997</v>
      </c>
      <c r="B80" s="22">
        <v>6547899.1755999997</v>
      </c>
      <c r="C80" s="22">
        <v>0</v>
      </c>
      <c r="D80" s="22">
        <v>0</v>
      </c>
      <c r="E80" s="23" t="s">
        <v>71</v>
      </c>
    </row>
    <row r="81" spans="1:5" ht="15">
      <c r="A81" s="20"/>
      <c r="B81" s="20"/>
      <c r="C81" s="20"/>
      <c r="D81" s="20"/>
      <c r="E81" s="21" t="s">
        <v>72</v>
      </c>
    </row>
    <row r="82" spans="1:5">
      <c r="A82" s="17">
        <v>615539.87768499996</v>
      </c>
      <c r="B82" s="17">
        <v>615539.87768499996</v>
      </c>
      <c r="C82" s="17">
        <v>0</v>
      </c>
      <c r="D82" s="17">
        <v>0</v>
      </c>
      <c r="E82" s="16" t="s">
        <v>73</v>
      </c>
    </row>
    <row r="83" spans="1:5">
      <c r="A83" s="17">
        <v>691929.42579999997</v>
      </c>
      <c r="B83" s="17">
        <v>691929.42579999997</v>
      </c>
      <c r="C83" s="17">
        <v>0</v>
      </c>
      <c r="D83" s="17">
        <v>0</v>
      </c>
      <c r="E83" s="16" t="s">
        <v>74</v>
      </c>
    </row>
    <row r="84" spans="1:5">
      <c r="A84" s="17">
        <v>201084.810398</v>
      </c>
      <c r="B84" s="17">
        <v>152955.605258</v>
      </c>
      <c r="C84" s="17">
        <v>48129.205139999998</v>
      </c>
      <c r="D84" s="17">
        <v>0</v>
      </c>
      <c r="E84" s="16" t="s">
        <v>89</v>
      </c>
    </row>
    <row r="85" spans="1:5">
      <c r="A85" s="17">
        <v>1508554.1138830001</v>
      </c>
      <c r="B85" s="17">
        <v>1508554.1138830001</v>
      </c>
      <c r="C85" s="17">
        <v>0</v>
      </c>
      <c r="D85" s="17">
        <v>0</v>
      </c>
      <c r="E85" s="16" t="s">
        <v>75</v>
      </c>
    </row>
    <row r="86" spans="1:5">
      <c r="A86" s="17">
        <v>1508554.1138830001</v>
      </c>
      <c r="B86" s="17">
        <v>1508554.1138830001</v>
      </c>
      <c r="C86" s="17">
        <v>0</v>
      </c>
      <c r="D86" s="17">
        <v>0</v>
      </c>
      <c r="E86" s="16" t="s">
        <v>76</v>
      </c>
    </row>
    <row r="88" spans="1:5">
      <c r="A88" s="18"/>
      <c r="B88" s="18"/>
      <c r="C88" s="18"/>
      <c r="D88" s="18"/>
      <c r="E88" s="19" t="s">
        <v>95</v>
      </c>
    </row>
    <row r="89" spans="1:5" ht="15">
      <c r="A89" s="20"/>
      <c r="B89" s="20"/>
      <c r="C89" s="20"/>
      <c r="D89" s="20"/>
      <c r="E89" s="21" t="s">
        <v>66</v>
      </c>
    </row>
    <row r="90" spans="1:5">
      <c r="A90" s="17">
        <v>0</v>
      </c>
      <c r="B90" s="17">
        <v>0</v>
      </c>
      <c r="C90" s="17">
        <v>0</v>
      </c>
      <c r="D90" s="17">
        <v>0</v>
      </c>
      <c r="E90" s="16" t="s">
        <v>67</v>
      </c>
    </row>
    <row r="91" spans="1:5">
      <c r="A91" s="17">
        <v>12708555.568360001</v>
      </c>
      <c r="B91" s="17">
        <v>12124180.51836</v>
      </c>
      <c r="C91" s="17">
        <v>584375.05000000005</v>
      </c>
      <c r="D91" s="17">
        <v>0</v>
      </c>
      <c r="E91" s="16" t="s">
        <v>1251</v>
      </c>
    </row>
    <row r="92" spans="1:5">
      <c r="A92" s="17">
        <v>-620054.4</v>
      </c>
      <c r="B92" s="17">
        <v>-620054.4</v>
      </c>
      <c r="C92" s="17">
        <v>0</v>
      </c>
      <c r="D92" s="17">
        <v>0</v>
      </c>
      <c r="E92" s="16" t="s">
        <v>1252</v>
      </c>
    </row>
    <row r="93" spans="1:5">
      <c r="A93" s="17">
        <v>409646.74484</v>
      </c>
      <c r="B93" s="17">
        <v>409646.74484</v>
      </c>
      <c r="C93" s="17">
        <v>0</v>
      </c>
      <c r="D93" s="17">
        <v>0</v>
      </c>
      <c r="E93" s="16" t="s">
        <v>70</v>
      </c>
    </row>
    <row r="94" spans="1:5">
      <c r="A94" s="22">
        <v>12498147.9132</v>
      </c>
      <c r="B94" s="22">
        <v>12498147.9132</v>
      </c>
      <c r="C94" s="22">
        <v>0</v>
      </c>
      <c r="D94" s="22">
        <v>0</v>
      </c>
      <c r="E94" s="23" t="s">
        <v>71</v>
      </c>
    </row>
    <row r="95" spans="1:5" ht="15">
      <c r="A95" s="20"/>
      <c r="B95" s="20"/>
      <c r="C95" s="20"/>
      <c r="D95" s="20"/>
      <c r="E95" s="21" t="s">
        <v>72</v>
      </c>
    </row>
    <row r="96" spans="1:5">
      <c r="A96" s="17">
        <v>14824.4517709129</v>
      </c>
      <c r="B96" s="17">
        <v>14824.4517709129</v>
      </c>
      <c r="C96" s="17">
        <v>0</v>
      </c>
      <c r="D96" s="17">
        <v>0</v>
      </c>
      <c r="E96" s="16" t="s">
        <v>73</v>
      </c>
    </row>
    <row r="97" spans="1:5">
      <c r="A97" s="17">
        <v>394822.29306908703</v>
      </c>
      <c r="B97" s="17">
        <v>394822.29306908703</v>
      </c>
      <c r="C97" s="17">
        <v>0</v>
      </c>
      <c r="D97" s="17">
        <v>0</v>
      </c>
      <c r="E97" s="16" t="s">
        <v>74</v>
      </c>
    </row>
    <row r="98" spans="1:5">
      <c r="A98" s="17">
        <v>409646.74484</v>
      </c>
      <c r="B98" s="17">
        <v>409646.74484</v>
      </c>
      <c r="C98" s="17">
        <v>0</v>
      </c>
      <c r="D98" s="17">
        <v>0</v>
      </c>
      <c r="E98" s="16" t="s">
        <v>75</v>
      </c>
    </row>
    <row r="99" spans="1:5">
      <c r="A99" s="17">
        <v>409646.74484</v>
      </c>
      <c r="B99" s="17">
        <v>409646.74484</v>
      </c>
      <c r="C99" s="17">
        <v>0</v>
      </c>
      <c r="D99" s="17">
        <v>0</v>
      </c>
      <c r="E99" s="16" t="s">
        <v>76</v>
      </c>
    </row>
    <row r="101" spans="1:5">
      <c r="A101" s="24"/>
      <c r="B101" s="24"/>
      <c r="C101" s="24"/>
      <c r="D101" s="24"/>
      <c r="E101" s="25" t="s">
        <v>96</v>
      </c>
    </row>
    <row r="102" spans="1:5" ht="15">
      <c r="A102" s="26"/>
      <c r="B102" s="26"/>
      <c r="C102" s="26"/>
      <c r="D102" s="26"/>
      <c r="E102" s="27" t="s">
        <v>66</v>
      </c>
    </row>
    <row r="103" spans="1:5">
      <c r="A103" s="17">
        <v>11816858.460115001</v>
      </c>
      <c r="B103" s="17">
        <v>0</v>
      </c>
      <c r="C103" s="17">
        <v>0</v>
      </c>
      <c r="D103" s="17">
        <v>11816858.460115001</v>
      </c>
      <c r="E103" s="16" t="s">
        <v>67</v>
      </c>
    </row>
    <row r="104" spans="1:5">
      <c r="A104" s="17">
        <v>20631312.37836</v>
      </c>
      <c r="B104" s="17">
        <v>12333264.01836</v>
      </c>
      <c r="C104" s="17">
        <v>7447657.8499999996</v>
      </c>
      <c r="D104" s="17">
        <v>850390.51</v>
      </c>
      <c r="E104" s="16" t="s">
        <v>1251</v>
      </c>
    </row>
    <row r="105" spans="1:5">
      <c r="A105" s="17">
        <v>-3071444.01</v>
      </c>
      <c r="B105" s="17">
        <v>-2325656.61</v>
      </c>
      <c r="C105" s="17">
        <v>-710759.4</v>
      </c>
      <c r="D105" s="17">
        <v>-35028</v>
      </c>
      <c r="E105" s="16" t="s">
        <v>1252</v>
      </c>
    </row>
    <row r="106" spans="1:5">
      <c r="A106" s="17">
        <v>-6275045</v>
      </c>
      <c r="B106" s="17">
        <v>-4402595</v>
      </c>
      <c r="C106" s="17">
        <v>-1872450</v>
      </c>
      <c r="D106" s="17">
        <v>0</v>
      </c>
      <c r="E106" s="16" t="s">
        <v>88</v>
      </c>
    </row>
    <row r="107" spans="1:5">
      <c r="A107" s="17">
        <v>-235840.83039799999</v>
      </c>
      <c r="B107" s="17">
        <v>-187711.62525799999</v>
      </c>
      <c r="C107" s="17">
        <v>-48129.205139999998</v>
      </c>
      <c r="D107" s="17">
        <v>0</v>
      </c>
      <c r="E107" s="16" t="s">
        <v>89</v>
      </c>
    </row>
    <row r="108" spans="1:5">
      <c r="A108" s="17">
        <v>2222783.561923</v>
      </c>
      <c r="B108" s="17">
        <v>2222783.561923</v>
      </c>
      <c r="C108" s="17">
        <v>0</v>
      </c>
      <c r="D108" s="17">
        <v>0</v>
      </c>
      <c r="E108" s="16" t="s">
        <v>70</v>
      </c>
    </row>
    <row r="109" spans="1:5">
      <c r="A109" s="22">
        <v>25088624.559999999</v>
      </c>
      <c r="B109" s="22">
        <v>25088624.559999999</v>
      </c>
      <c r="C109" s="22">
        <v>0</v>
      </c>
      <c r="D109" s="22">
        <v>0</v>
      </c>
      <c r="E109" s="23" t="s">
        <v>71</v>
      </c>
    </row>
    <row r="110" spans="1:5" ht="15">
      <c r="A110" s="26"/>
      <c r="B110" s="26"/>
      <c r="C110" s="26"/>
      <c r="D110" s="26"/>
      <c r="E110" s="27" t="s">
        <v>72</v>
      </c>
    </row>
    <row r="111" spans="1:5">
      <c r="A111" s="17">
        <v>702007.00883991295</v>
      </c>
      <c r="B111" s="17">
        <v>702007.00883991295</v>
      </c>
      <c r="C111" s="17">
        <v>0</v>
      </c>
      <c r="D111" s="17">
        <v>0</v>
      </c>
      <c r="E111" s="16" t="s">
        <v>73</v>
      </c>
    </row>
    <row r="112" spans="1:5">
      <c r="A112" s="17">
        <v>1284935.72268509</v>
      </c>
      <c r="B112" s="17">
        <v>1284935.72268509</v>
      </c>
      <c r="C112" s="17">
        <v>0</v>
      </c>
      <c r="D112" s="17">
        <v>0</v>
      </c>
      <c r="E112" s="16" t="s">
        <v>74</v>
      </c>
    </row>
    <row r="113" spans="1:5">
      <c r="A113" s="17">
        <v>235840.83039799999</v>
      </c>
      <c r="B113" s="17">
        <v>187711.62525799999</v>
      </c>
      <c r="C113" s="17">
        <v>48129.205139999998</v>
      </c>
      <c r="D113" s="17">
        <v>0</v>
      </c>
      <c r="E113" s="16" t="s">
        <v>89</v>
      </c>
    </row>
    <row r="114" spans="1:5">
      <c r="A114" s="17">
        <v>2222783.561923</v>
      </c>
      <c r="B114" s="17">
        <v>2222783.561923</v>
      </c>
      <c r="C114" s="17">
        <v>0</v>
      </c>
      <c r="D114" s="17">
        <v>0</v>
      </c>
      <c r="E114" s="16" t="s">
        <v>75</v>
      </c>
    </row>
    <row r="115" spans="1:5">
      <c r="A115" s="17">
        <v>2222783.561923</v>
      </c>
      <c r="B115" s="17">
        <v>2222783.561923</v>
      </c>
      <c r="C115" s="17">
        <v>0</v>
      </c>
      <c r="D115" s="17">
        <v>0</v>
      </c>
      <c r="E115" s="16" t="s">
        <v>76</v>
      </c>
    </row>
    <row r="117" spans="1:5">
      <c r="A117" s="18"/>
      <c r="B117" s="18"/>
      <c r="C117" s="18"/>
      <c r="D117" s="18"/>
      <c r="E117" s="19" t="s">
        <v>97</v>
      </c>
    </row>
    <row r="118" spans="1:5" ht="15">
      <c r="A118" s="20"/>
      <c r="B118" s="20"/>
      <c r="C118" s="20"/>
      <c r="D118" s="20"/>
      <c r="E118" s="21" t="s">
        <v>66</v>
      </c>
    </row>
    <row r="119" spans="1:5">
      <c r="A119" s="17">
        <v>0</v>
      </c>
      <c r="B119" s="17">
        <v>0</v>
      </c>
      <c r="C119" s="17">
        <v>0</v>
      </c>
      <c r="D119" s="17">
        <v>0</v>
      </c>
      <c r="E119" s="16" t="s">
        <v>67</v>
      </c>
    </row>
    <row r="120" spans="1:5">
      <c r="A120" s="17">
        <v>44494450</v>
      </c>
      <c r="B120" s="17">
        <v>14870100</v>
      </c>
      <c r="C120" s="17">
        <v>19817980</v>
      </c>
      <c r="D120" s="17">
        <v>9806370</v>
      </c>
      <c r="E120" s="16" t="s">
        <v>1251</v>
      </c>
    </row>
    <row r="121" spans="1:5">
      <c r="A121" s="17">
        <v>-4219579.7</v>
      </c>
      <c r="B121" s="17">
        <v>0</v>
      </c>
      <c r="C121" s="17">
        <v>-1298698.1599999999</v>
      </c>
      <c r="D121" s="17">
        <v>-2920881.54</v>
      </c>
      <c r="E121" s="16" t="s">
        <v>1252</v>
      </c>
    </row>
    <row r="122" spans="1:5">
      <c r="A122" s="17">
        <v>139049.58639999799</v>
      </c>
      <c r="B122" s="17">
        <v>139049.58639999799</v>
      </c>
      <c r="C122" s="17">
        <v>0</v>
      </c>
      <c r="D122" s="17">
        <v>0</v>
      </c>
      <c r="E122" s="16" t="s">
        <v>70</v>
      </c>
    </row>
    <row r="123" spans="1:5">
      <c r="A123" s="22">
        <v>40413919.886399999</v>
      </c>
      <c r="B123" s="22">
        <v>40413919.886399999</v>
      </c>
      <c r="C123" s="22">
        <v>0</v>
      </c>
      <c r="D123" s="22">
        <v>0</v>
      </c>
      <c r="E123" s="23" t="s">
        <v>71</v>
      </c>
    </row>
    <row r="124" spans="1:5" ht="15">
      <c r="A124" s="20"/>
      <c r="B124" s="20"/>
      <c r="C124" s="20"/>
      <c r="D124" s="20"/>
      <c r="E124" s="21" t="s">
        <v>72</v>
      </c>
    </row>
    <row r="125" spans="1:5">
      <c r="A125" s="17">
        <v>27099.598106000001</v>
      </c>
      <c r="B125" s="17">
        <v>27099.598106000001</v>
      </c>
      <c r="C125" s="17">
        <v>0</v>
      </c>
      <c r="D125" s="17">
        <v>0</v>
      </c>
      <c r="E125" s="16" t="s">
        <v>73</v>
      </c>
    </row>
    <row r="126" spans="1:5">
      <c r="A126" s="17">
        <v>111949.988293998</v>
      </c>
      <c r="B126" s="17">
        <v>111949.988293998</v>
      </c>
      <c r="C126" s="17">
        <v>0</v>
      </c>
      <c r="D126" s="17">
        <v>0</v>
      </c>
      <c r="E126" s="16" t="s">
        <v>74</v>
      </c>
    </row>
    <row r="127" spans="1:5">
      <c r="A127" s="17">
        <v>139049.58639999799</v>
      </c>
      <c r="B127" s="17">
        <v>139049.58639999799</v>
      </c>
      <c r="C127" s="17">
        <v>0</v>
      </c>
      <c r="D127" s="17">
        <v>0</v>
      </c>
      <c r="E127" s="16" t="s">
        <v>75</v>
      </c>
    </row>
    <row r="128" spans="1:5">
      <c r="A128" s="17">
        <v>139049.58639999799</v>
      </c>
      <c r="B128" s="17">
        <v>139049.58639999799</v>
      </c>
      <c r="C128" s="17">
        <v>0</v>
      </c>
      <c r="D128" s="17">
        <v>0</v>
      </c>
      <c r="E128" s="16" t="s">
        <v>76</v>
      </c>
    </row>
    <row r="130" spans="1:5">
      <c r="A130" s="18"/>
      <c r="B130" s="18"/>
      <c r="C130" s="18"/>
      <c r="D130" s="18"/>
      <c r="E130" s="19" t="s">
        <v>98</v>
      </c>
    </row>
    <row r="131" spans="1:5" ht="15">
      <c r="A131" s="20"/>
      <c r="B131" s="20"/>
      <c r="C131" s="20"/>
      <c r="D131" s="20"/>
      <c r="E131" s="21" t="s">
        <v>66</v>
      </c>
    </row>
    <row r="132" spans="1:5">
      <c r="A132" s="17">
        <v>52630908.889700003</v>
      </c>
      <c r="B132" s="17">
        <v>0</v>
      </c>
      <c r="C132" s="17">
        <v>0</v>
      </c>
      <c r="D132" s="17">
        <v>52630908.889700003</v>
      </c>
      <c r="E132" s="16" t="s">
        <v>67</v>
      </c>
    </row>
    <row r="133" spans="1:5">
      <c r="A133" s="17">
        <v>50049.36</v>
      </c>
      <c r="B133" s="17">
        <v>0</v>
      </c>
      <c r="C133" s="17">
        <v>0</v>
      </c>
      <c r="D133" s="17">
        <v>50049.36</v>
      </c>
      <c r="E133" s="16" t="s">
        <v>1251</v>
      </c>
    </row>
    <row r="134" spans="1:5">
      <c r="A134" s="17">
        <v>-2466527.2000000002</v>
      </c>
      <c r="B134" s="17">
        <v>0</v>
      </c>
      <c r="C134" s="17">
        <v>0</v>
      </c>
      <c r="D134" s="17">
        <v>-2466527.2000000002</v>
      </c>
      <c r="E134" s="16" t="s">
        <v>1252</v>
      </c>
    </row>
    <row r="135" spans="1:5">
      <c r="A135" s="17">
        <v>-262704.78999999998</v>
      </c>
      <c r="B135" s="17">
        <v>-137138.54999999999</v>
      </c>
      <c r="C135" s="17">
        <v>-125149.01</v>
      </c>
      <c r="D135" s="17">
        <v>-417.23</v>
      </c>
      <c r="E135" s="16" t="s">
        <v>89</v>
      </c>
    </row>
    <row r="136" spans="1:5">
      <c r="A136" s="17">
        <v>534803.34659999702</v>
      </c>
      <c r="B136" s="17">
        <v>534803.34659999702</v>
      </c>
      <c r="C136" s="17">
        <v>0</v>
      </c>
      <c r="D136" s="17">
        <v>0</v>
      </c>
      <c r="E136" s="16" t="s">
        <v>70</v>
      </c>
    </row>
    <row r="137" spans="1:5">
      <c r="A137" s="22">
        <v>50486529.606299996</v>
      </c>
      <c r="B137" s="22">
        <v>50486529.606299996</v>
      </c>
      <c r="C137" s="22">
        <v>0</v>
      </c>
      <c r="D137" s="22">
        <v>0</v>
      </c>
      <c r="E137" s="23" t="s">
        <v>71</v>
      </c>
    </row>
    <row r="138" spans="1:5" ht="15">
      <c r="A138" s="20"/>
      <c r="B138" s="20"/>
      <c r="C138" s="20"/>
      <c r="D138" s="20"/>
      <c r="E138" s="21" t="s">
        <v>72</v>
      </c>
    </row>
    <row r="139" spans="1:5">
      <c r="A139" s="17">
        <v>8403.1883999996408</v>
      </c>
      <c r="B139" s="17">
        <v>8403.1883999996408</v>
      </c>
      <c r="C139" s="17">
        <v>0</v>
      </c>
      <c r="D139" s="17">
        <v>0</v>
      </c>
      <c r="E139" s="16" t="s">
        <v>73</v>
      </c>
    </row>
    <row r="140" spans="1:5">
      <c r="A140" s="17">
        <v>263695.36819999799</v>
      </c>
      <c r="B140" s="17">
        <v>263695.36819999799</v>
      </c>
      <c r="C140" s="17">
        <v>0</v>
      </c>
      <c r="D140" s="17">
        <v>0</v>
      </c>
      <c r="E140" s="16" t="s">
        <v>74</v>
      </c>
    </row>
    <row r="141" spans="1:5">
      <c r="A141" s="17">
        <v>262704.78999999998</v>
      </c>
      <c r="B141" s="17">
        <v>137138.54999999999</v>
      </c>
      <c r="C141" s="17">
        <v>125149.01</v>
      </c>
      <c r="D141" s="17">
        <v>417.23</v>
      </c>
      <c r="E141" s="16" t="s">
        <v>89</v>
      </c>
    </row>
    <row r="142" spans="1:5">
      <c r="A142" s="17">
        <v>534803.34659999702</v>
      </c>
      <c r="B142" s="17">
        <v>534803.34659999702</v>
      </c>
      <c r="C142" s="17">
        <v>0</v>
      </c>
      <c r="D142" s="17">
        <v>0</v>
      </c>
      <c r="E142" s="16" t="s">
        <v>75</v>
      </c>
    </row>
    <row r="143" spans="1:5">
      <c r="A143" s="17">
        <v>534803.34659999702</v>
      </c>
      <c r="B143" s="17">
        <v>534803.34659999702</v>
      </c>
      <c r="C143" s="17">
        <v>0</v>
      </c>
      <c r="D143" s="17">
        <v>0</v>
      </c>
      <c r="E143" s="16" t="s">
        <v>76</v>
      </c>
    </row>
    <row r="145" spans="1:5">
      <c r="A145" s="18"/>
      <c r="B145" s="18"/>
      <c r="C145" s="18"/>
      <c r="D145" s="18"/>
      <c r="E145" s="19" t="s">
        <v>99</v>
      </c>
    </row>
    <row r="146" spans="1:5" ht="15">
      <c r="A146" s="20"/>
      <c r="B146" s="20"/>
      <c r="C146" s="20"/>
      <c r="D146" s="20"/>
      <c r="E146" s="21" t="s">
        <v>66</v>
      </c>
    </row>
    <row r="147" spans="1:5">
      <c r="A147" s="17">
        <v>149526704.01460001</v>
      </c>
      <c r="B147" s="17">
        <v>0</v>
      </c>
      <c r="C147" s="17">
        <v>0</v>
      </c>
      <c r="D147" s="17">
        <v>149526704.01460001</v>
      </c>
      <c r="E147" s="16" t="s">
        <v>67</v>
      </c>
    </row>
    <row r="148" spans="1:5">
      <c r="A148" s="17">
        <v>198752186.00999999</v>
      </c>
      <c r="B148" s="17">
        <v>59142906.520000003</v>
      </c>
      <c r="C148" s="17">
        <v>87129094.290000007</v>
      </c>
      <c r="D148" s="17">
        <v>52480185.200000003</v>
      </c>
      <c r="E148" s="16" t="s">
        <v>1251</v>
      </c>
    </row>
    <row r="149" spans="1:5">
      <c r="A149" s="17">
        <v>62863500</v>
      </c>
      <c r="B149" s="17">
        <v>47112000</v>
      </c>
      <c r="C149" s="17">
        <v>15751500</v>
      </c>
      <c r="D149" s="17">
        <v>0</v>
      </c>
      <c r="E149" s="16" t="s">
        <v>68</v>
      </c>
    </row>
    <row r="150" spans="1:5">
      <c r="A150" s="17">
        <v>-62863500</v>
      </c>
      <c r="B150" s="17">
        <v>-47112000</v>
      </c>
      <c r="C150" s="17">
        <v>-15751500</v>
      </c>
      <c r="D150" s="17">
        <v>0</v>
      </c>
      <c r="E150" s="16" t="s">
        <v>69</v>
      </c>
    </row>
    <row r="151" spans="1:5">
      <c r="A151" s="17">
        <v>-153353601.13999999</v>
      </c>
      <c r="B151" s="17">
        <v>-74021775.5</v>
      </c>
      <c r="C151" s="17">
        <v>-32791291</v>
      </c>
      <c r="D151" s="17">
        <v>-46540534.640000001</v>
      </c>
      <c r="E151" s="16" t="s">
        <v>1252</v>
      </c>
    </row>
    <row r="152" spans="1:5">
      <c r="A152" s="17">
        <v>-8866506.8100000005</v>
      </c>
      <c r="B152" s="17">
        <v>-4608401.7699999996</v>
      </c>
      <c r="C152" s="17">
        <v>-3364712.54</v>
      </c>
      <c r="D152" s="17">
        <v>-893392.5</v>
      </c>
      <c r="E152" s="16" t="s">
        <v>89</v>
      </c>
    </row>
    <row r="153" spans="1:5">
      <c r="A153" s="17">
        <v>7247460.9039000198</v>
      </c>
      <c r="B153" s="17">
        <v>7247460.9039000198</v>
      </c>
      <c r="C153" s="17">
        <v>0</v>
      </c>
      <c r="D153" s="17">
        <v>0</v>
      </c>
      <c r="E153" s="16" t="s">
        <v>70</v>
      </c>
    </row>
    <row r="154" spans="1:5">
      <c r="A154" s="22">
        <v>193306242.97850001</v>
      </c>
      <c r="B154" s="22">
        <v>193306242.97850001</v>
      </c>
      <c r="C154" s="22">
        <v>0</v>
      </c>
      <c r="D154" s="22">
        <v>0</v>
      </c>
      <c r="E154" s="23" t="s">
        <v>71</v>
      </c>
    </row>
    <row r="155" spans="1:5" ht="15">
      <c r="A155" s="20"/>
      <c r="B155" s="20"/>
      <c r="C155" s="20"/>
      <c r="D155" s="20"/>
      <c r="E155" s="21" t="s">
        <v>72</v>
      </c>
    </row>
    <row r="156" spans="1:5">
      <c r="A156" s="17">
        <v>34633.0198721997</v>
      </c>
      <c r="B156" s="17">
        <v>34633.0198721997</v>
      </c>
      <c r="C156" s="17">
        <v>0</v>
      </c>
      <c r="D156" s="17">
        <v>0</v>
      </c>
      <c r="E156" s="16" t="s">
        <v>73</v>
      </c>
    </row>
    <row r="157" spans="1:5">
      <c r="A157" s="17">
        <v>-1653678.92597218</v>
      </c>
      <c r="B157" s="17">
        <v>-1653678.92597218</v>
      </c>
      <c r="C157" s="17">
        <v>0</v>
      </c>
      <c r="D157" s="17">
        <v>0</v>
      </c>
      <c r="E157" s="16" t="s">
        <v>74</v>
      </c>
    </row>
    <row r="158" spans="1:5">
      <c r="A158" s="17">
        <v>8866506.8100000005</v>
      </c>
      <c r="B158" s="17">
        <v>4608401.7699999996</v>
      </c>
      <c r="C158" s="17">
        <v>3364712.54</v>
      </c>
      <c r="D158" s="17">
        <v>893392.5</v>
      </c>
      <c r="E158" s="16" t="s">
        <v>89</v>
      </c>
    </row>
    <row r="159" spans="1:5">
      <c r="A159" s="17">
        <v>7247460.9039000198</v>
      </c>
      <c r="B159" s="17">
        <v>7247460.9039000198</v>
      </c>
      <c r="C159" s="17">
        <v>0</v>
      </c>
      <c r="D159" s="17">
        <v>0</v>
      </c>
      <c r="E159" s="16" t="s">
        <v>75</v>
      </c>
    </row>
    <row r="160" spans="1:5">
      <c r="A160" s="17">
        <v>7247460.9039000198</v>
      </c>
      <c r="B160" s="17">
        <v>7247460.9039000198</v>
      </c>
      <c r="C160" s="17">
        <v>0</v>
      </c>
      <c r="D160" s="17">
        <v>0</v>
      </c>
      <c r="E160" s="16" t="s">
        <v>76</v>
      </c>
    </row>
    <row r="162" spans="1:5">
      <c r="A162" s="18"/>
      <c r="B162" s="18"/>
      <c r="C162" s="18"/>
      <c r="D162" s="18"/>
      <c r="E162" s="19" t="s">
        <v>100</v>
      </c>
    </row>
    <row r="163" spans="1:5" ht="15">
      <c r="A163" s="20"/>
      <c r="B163" s="20"/>
      <c r="C163" s="20"/>
      <c r="D163" s="20"/>
      <c r="E163" s="21" t="s">
        <v>66</v>
      </c>
    </row>
    <row r="164" spans="1:5">
      <c r="A164" s="17">
        <v>1577530.0193</v>
      </c>
      <c r="B164" s="17">
        <v>0</v>
      </c>
      <c r="C164" s="17">
        <v>0</v>
      </c>
      <c r="D164" s="17">
        <v>1577530.0193</v>
      </c>
      <c r="E164" s="16" t="s">
        <v>67</v>
      </c>
    </row>
    <row r="165" spans="1:5">
      <c r="A165" s="17">
        <v>8608914.0700000003</v>
      </c>
      <c r="B165" s="17">
        <v>3007275</v>
      </c>
      <c r="C165" s="17">
        <v>1850096.11</v>
      </c>
      <c r="D165" s="17">
        <v>3751542.96</v>
      </c>
      <c r="E165" s="16" t="s">
        <v>1251</v>
      </c>
    </row>
    <row r="166" spans="1:5">
      <c r="A166" s="17">
        <v>-4661681.7699999996</v>
      </c>
      <c r="B166" s="17">
        <v>-75910.39</v>
      </c>
      <c r="C166" s="17">
        <v>-3749296.38</v>
      </c>
      <c r="D166" s="17">
        <v>-836475</v>
      </c>
      <c r="E166" s="16" t="s">
        <v>1252</v>
      </c>
    </row>
    <row r="167" spans="1:5">
      <c r="A167" s="17">
        <v>-36527.93</v>
      </c>
      <c r="B167" s="17">
        <v>0</v>
      </c>
      <c r="C167" s="17">
        <v>-26040.84</v>
      </c>
      <c r="D167" s="17">
        <v>-10487.09</v>
      </c>
      <c r="E167" s="16" t="s">
        <v>89</v>
      </c>
    </row>
    <row r="168" spans="1:5">
      <c r="A168" s="17">
        <v>10487.09</v>
      </c>
      <c r="B168" s="17">
        <v>0</v>
      </c>
      <c r="C168" s="17">
        <v>0</v>
      </c>
      <c r="D168" s="17">
        <v>10487.09</v>
      </c>
      <c r="E168" s="16" t="s">
        <v>91</v>
      </c>
    </row>
    <row r="169" spans="1:5">
      <c r="A169" s="17">
        <v>318645.40540000098</v>
      </c>
      <c r="B169" s="17">
        <v>318645.40540000098</v>
      </c>
      <c r="C169" s="17">
        <v>0</v>
      </c>
      <c r="D169" s="17">
        <v>0</v>
      </c>
      <c r="E169" s="16" t="s">
        <v>70</v>
      </c>
    </row>
    <row r="170" spans="1:5">
      <c r="A170" s="22">
        <v>5817366.8847000003</v>
      </c>
      <c r="B170" s="22">
        <v>5817366.8847000003</v>
      </c>
      <c r="C170" s="22">
        <v>0</v>
      </c>
      <c r="D170" s="22">
        <v>0</v>
      </c>
      <c r="E170" s="23" t="s">
        <v>71</v>
      </c>
    </row>
    <row r="171" spans="1:5" ht="15">
      <c r="A171" s="20"/>
      <c r="B171" s="20"/>
      <c r="C171" s="20"/>
      <c r="D171" s="20"/>
      <c r="E171" s="21" t="s">
        <v>72</v>
      </c>
    </row>
    <row r="172" spans="1:5">
      <c r="A172" s="17">
        <v>68001.183900000906</v>
      </c>
      <c r="B172" s="17">
        <v>68001.183900000906</v>
      </c>
      <c r="C172" s="17">
        <v>0</v>
      </c>
      <c r="D172" s="17">
        <v>0</v>
      </c>
      <c r="E172" s="16" t="s">
        <v>73</v>
      </c>
    </row>
    <row r="173" spans="1:5">
      <c r="A173" s="17">
        <v>224603.38149999999</v>
      </c>
      <c r="B173" s="17">
        <v>224603.38149999999</v>
      </c>
      <c r="C173" s="17">
        <v>0</v>
      </c>
      <c r="D173" s="17">
        <v>0</v>
      </c>
      <c r="E173" s="16" t="s">
        <v>74</v>
      </c>
    </row>
    <row r="174" spans="1:5">
      <c r="A174" s="17">
        <v>36527.93</v>
      </c>
      <c r="B174" s="17">
        <v>0</v>
      </c>
      <c r="C174" s="17">
        <v>26040.84</v>
      </c>
      <c r="D174" s="17">
        <v>10487.09</v>
      </c>
      <c r="E174" s="16" t="s">
        <v>89</v>
      </c>
    </row>
    <row r="175" spans="1:5">
      <c r="A175" s="17">
        <v>-10487.09</v>
      </c>
      <c r="B175" s="17">
        <v>0</v>
      </c>
      <c r="C175" s="17">
        <v>0</v>
      </c>
      <c r="D175" s="17">
        <v>-10487.09</v>
      </c>
      <c r="E175" s="16" t="s">
        <v>91</v>
      </c>
    </row>
    <row r="176" spans="1:5">
      <c r="A176" s="17">
        <v>318645.40540000098</v>
      </c>
      <c r="B176" s="17">
        <v>318645.40540000098</v>
      </c>
      <c r="C176" s="17">
        <v>0</v>
      </c>
      <c r="D176" s="17">
        <v>0</v>
      </c>
      <c r="E176" s="16" t="s">
        <v>75</v>
      </c>
    </row>
    <row r="177" spans="1:5">
      <c r="A177" s="17">
        <v>318645.40540000098</v>
      </c>
      <c r="B177" s="17">
        <v>318645.40540000098</v>
      </c>
      <c r="C177" s="17">
        <v>0</v>
      </c>
      <c r="D177" s="17">
        <v>0</v>
      </c>
      <c r="E177" s="16" t="s">
        <v>76</v>
      </c>
    </row>
    <row r="179" spans="1:5">
      <c r="A179" s="24"/>
      <c r="B179" s="24"/>
      <c r="C179" s="24"/>
      <c r="D179" s="24"/>
      <c r="E179" s="25" t="s">
        <v>130</v>
      </c>
    </row>
    <row r="180" spans="1:5" ht="15">
      <c r="A180" s="26"/>
      <c r="B180" s="26"/>
      <c r="C180" s="26"/>
      <c r="D180" s="26"/>
      <c r="E180" s="27" t="s">
        <v>66</v>
      </c>
    </row>
    <row r="181" spans="1:5">
      <c r="A181" s="17">
        <v>203735142.92359999</v>
      </c>
      <c r="B181" s="17">
        <v>0</v>
      </c>
      <c r="C181" s="17">
        <v>0</v>
      </c>
      <c r="D181" s="17">
        <v>203735142.92359999</v>
      </c>
      <c r="E181" s="16" t="s">
        <v>67</v>
      </c>
    </row>
    <row r="182" spans="1:5">
      <c r="A182" s="17">
        <v>251905599.44</v>
      </c>
      <c r="B182" s="17">
        <v>77020281.519999996</v>
      </c>
      <c r="C182" s="17">
        <v>108797170.40000001</v>
      </c>
      <c r="D182" s="17">
        <v>66088147.520000003</v>
      </c>
      <c r="E182" s="16" t="s">
        <v>1251</v>
      </c>
    </row>
    <row r="183" spans="1:5">
      <c r="A183" s="17">
        <v>62863500</v>
      </c>
      <c r="B183" s="17">
        <v>47112000</v>
      </c>
      <c r="C183" s="17">
        <v>15751500</v>
      </c>
      <c r="D183" s="17">
        <v>0</v>
      </c>
      <c r="E183" s="16" t="s">
        <v>68</v>
      </c>
    </row>
    <row r="184" spans="1:5">
      <c r="A184" s="17">
        <v>-62863500</v>
      </c>
      <c r="B184" s="17">
        <v>-47112000</v>
      </c>
      <c r="C184" s="17">
        <v>-15751500</v>
      </c>
      <c r="D184" s="17">
        <v>0</v>
      </c>
      <c r="E184" s="16" t="s">
        <v>69</v>
      </c>
    </row>
    <row r="185" spans="1:5">
      <c r="A185" s="17">
        <v>-164701389.81</v>
      </c>
      <c r="B185" s="17">
        <v>-74097685.890000001</v>
      </c>
      <c r="C185" s="17">
        <v>-37839285.539999999</v>
      </c>
      <c r="D185" s="17">
        <v>-52764418.380000003</v>
      </c>
      <c r="E185" s="16" t="s">
        <v>1252</v>
      </c>
    </row>
    <row r="186" spans="1:5">
      <c r="A186" s="17">
        <v>-9165739.5299999993</v>
      </c>
      <c r="B186" s="17">
        <v>-4745540.32</v>
      </c>
      <c r="C186" s="17">
        <v>-3515902.39</v>
      </c>
      <c r="D186" s="17">
        <v>-904296.82</v>
      </c>
      <c r="E186" s="16" t="s">
        <v>89</v>
      </c>
    </row>
    <row r="187" spans="1:5">
      <c r="A187" s="17">
        <v>10487.09</v>
      </c>
      <c r="B187" s="17">
        <v>0</v>
      </c>
      <c r="C187" s="17">
        <v>0</v>
      </c>
      <c r="D187" s="17">
        <v>10487.09</v>
      </c>
      <c r="E187" s="16" t="s">
        <v>91</v>
      </c>
    </row>
    <row r="188" spans="1:5">
      <c r="A188" s="17">
        <v>8239959.2423000103</v>
      </c>
      <c r="B188" s="17">
        <v>8239959.2423000103</v>
      </c>
      <c r="C188" s="17">
        <v>0</v>
      </c>
      <c r="D188" s="17">
        <v>0</v>
      </c>
      <c r="E188" s="16" t="s">
        <v>70</v>
      </c>
    </row>
    <row r="189" spans="1:5">
      <c r="A189" s="22">
        <v>290024059.35589999</v>
      </c>
      <c r="B189" s="22">
        <v>290024059.35589999</v>
      </c>
      <c r="C189" s="22">
        <v>0</v>
      </c>
      <c r="D189" s="22">
        <v>0</v>
      </c>
      <c r="E189" s="23" t="s">
        <v>71</v>
      </c>
    </row>
    <row r="190" spans="1:5" ht="15">
      <c r="A190" s="26"/>
      <c r="B190" s="26"/>
      <c r="C190" s="26"/>
      <c r="D190" s="26"/>
      <c r="E190" s="27" t="s">
        <v>72</v>
      </c>
    </row>
    <row r="191" spans="1:5">
      <c r="A191" s="17">
        <v>138136.99027820001</v>
      </c>
      <c r="B191" s="17">
        <v>138136.99027820001</v>
      </c>
      <c r="C191" s="17">
        <v>0</v>
      </c>
      <c r="D191" s="17">
        <v>0</v>
      </c>
      <c r="E191" s="16" t="s">
        <v>73</v>
      </c>
    </row>
    <row r="192" spans="1:5">
      <c r="A192" s="17">
        <v>-1053430.1879781899</v>
      </c>
      <c r="B192" s="17">
        <v>-1053430.1879781899</v>
      </c>
      <c r="C192" s="17">
        <v>0</v>
      </c>
      <c r="D192" s="17">
        <v>0</v>
      </c>
      <c r="E192" s="16" t="s">
        <v>74</v>
      </c>
    </row>
    <row r="193" spans="1:5">
      <c r="A193" s="17">
        <v>9165739.5299999993</v>
      </c>
      <c r="B193" s="17">
        <v>4745540.32</v>
      </c>
      <c r="C193" s="17">
        <v>3515902.39</v>
      </c>
      <c r="D193" s="17">
        <v>904296.82</v>
      </c>
      <c r="E193" s="16" t="s">
        <v>89</v>
      </c>
    </row>
    <row r="194" spans="1:5">
      <c r="A194" s="17">
        <v>-10487.09</v>
      </c>
      <c r="B194" s="17">
        <v>0</v>
      </c>
      <c r="C194" s="17">
        <v>0</v>
      </c>
      <c r="D194" s="17">
        <v>-10487.09</v>
      </c>
      <c r="E194" s="16" t="s">
        <v>91</v>
      </c>
    </row>
    <row r="195" spans="1:5">
      <c r="A195" s="17">
        <v>8239959.2423000103</v>
      </c>
      <c r="B195" s="17">
        <v>8239959.2423000103</v>
      </c>
      <c r="C195" s="17">
        <v>0</v>
      </c>
      <c r="D195" s="17">
        <v>0</v>
      </c>
      <c r="E195" s="16" t="s">
        <v>75</v>
      </c>
    </row>
    <row r="196" spans="1:5">
      <c r="A196" s="17">
        <v>8239959.2423000103</v>
      </c>
      <c r="B196" s="17">
        <v>8239959.2423000103</v>
      </c>
      <c r="C196" s="17">
        <v>0</v>
      </c>
      <c r="D196" s="17">
        <v>0</v>
      </c>
      <c r="E196" s="16" t="s">
        <v>76</v>
      </c>
    </row>
    <row r="198" spans="1:5">
      <c r="A198" s="18"/>
      <c r="B198" s="18"/>
      <c r="C198" s="18"/>
      <c r="D198" s="18"/>
      <c r="E198" s="19" t="s">
        <v>131</v>
      </c>
    </row>
    <row r="199" spans="1:5" ht="15">
      <c r="A199" s="20"/>
      <c r="B199" s="20"/>
      <c r="C199" s="20"/>
      <c r="D199" s="20"/>
      <c r="E199" s="21" t="s">
        <v>66</v>
      </c>
    </row>
    <row r="200" spans="1:5">
      <c r="A200" s="17">
        <v>24292590.043751501</v>
      </c>
      <c r="B200" s="17">
        <v>0</v>
      </c>
      <c r="C200" s="17">
        <v>0</v>
      </c>
      <c r="D200" s="17">
        <v>24292590.043751501</v>
      </c>
      <c r="E200" s="16" t="s">
        <v>67</v>
      </c>
    </row>
    <row r="201" spans="1:5">
      <c r="A201" s="17">
        <v>15058901.17</v>
      </c>
      <c r="B201" s="17">
        <v>4764298.5599999996</v>
      </c>
      <c r="C201" s="17">
        <v>8516732</v>
      </c>
      <c r="D201" s="17">
        <v>1777870.61</v>
      </c>
      <c r="E201" s="16" t="s">
        <v>1251</v>
      </c>
    </row>
    <row r="202" spans="1:5">
      <c r="A202" s="17">
        <v>-4112851.83</v>
      </c>
      <c r="B202" s="17">
        <v>-2094444.3</v>
      </c>
      <c r="C202" s="17">
        <v>-1012051.16</v>
      </c>
      <c r="D202" s="17">
        <v>-1006356.37</v>
      </c>
      <c r="E202" s="16" t="s">
        <v>1252</v>
      </c>
    </row>
    <row r="203" spans="1:5">
      <c r="A203" s="17">
        <v>-307273.38</v>
      </c>
      <c r="B203" s="17">
        <v>-30669.62</v>
      </c>
      <c r="C203" s="17">
        <v>0</v>
      </c>
      <c r="D203" s="17">
        <v>-276603.76</v>
      </c>
      <c r="E203" s="16" t="s">
        <v>88</v>
      </c>
    </row>
    <row r="204" spans="1:5">
      <c r="A204" s="17">
        <v>-341559.97</v>
      </c>
      <c r="B204" s="17">
        <v>-171593.02</v>
      </c>
      <c r="C204" s="17">
        <v>-30832.99</v>
      </c>
      <c r="D204" s="17">
        <v>-139133.96</v>
      </c>
      <c r="E204" s="16" t="s">
        <v>89</v>
      </c>
    </row>
    <row r="205" spans="1:5">
      <c r="A205" s="17">
        <v>21405.3</v>
      </c>
      <c r="B205" s="17">
        <v>0</v>
      </c>
      <c r="C205" s="17">
        <v>0</v>
      </c>
      <c r="D205" s="17">
        <v>21405.3</v>
      </c>
      <c r="E205" s="16" t="s">
        <v>91</v>
      </c>
    </row>
    <row r="206" spans="1:5">
      <c r="A206" s="17">
        <v>406706.97382934002</v>
      </c>
      <c r="B206" s="17">
        <v>406706.97382934002</v>
      </c>
      <c r="C206" s="17">
        <v>0</v>
      </c>
      <c r="D206" s="17">
        <v>0</v>
      </c>
      <c r="E206" s="16" t="s">
        <v>70</v>
      </c>
    </row>
    <row r="207" spans="1:5">
      <c r="A207" s="22">
        <v>35017918.307580799</v>
      </c>
      <c r="B207" s="22">
        <v>35017918.307580799</v>
      </c>
      <c r="C207" s="22">
        <v>0</v>
      </c>
      <c r="D207" s="22">
        <v>0</v>
      </c>
      <c r="E207" s="23" t="s">
        <v>71</v>
      </c>
    </row>
    <row r="208" spans="1:5" ht="15">
      <c r="A208" s="20"/>
      <c r="B208" s="20"/>
      <c r="C208" s="20"/>
      <c r="D208" s="20"/>
      <c r="E208" s="21" t="s">
        <v>72</v>
      </c>
    </row>
    <row r="209" spans="1:5">
      <c r="A209" s="17">
        <v>43794.698587369901</v>
      </c>
      <c r="B209" s="17">
        <v>43794.698587369901</v>
      </c>
      <c r="C209" s="17">
        <v>0</v>
      </c>
      <c r="D209" s="17">
        <v>0</v>
      </c>
      <c r="E209" s="16" t="s">
        <v>73</v>
      </c>
    </row>
    <row r="210" spans="1:5">
      <c r="A210" s="17">
        <v>42757.605241970203</v>
      </c>
      <c r="B210" s="17">
        <v>42757.605241970203</v>
      </c>
      <c r="C210" s="17">
        <v>0</v>
      </c>
      <c r="D210" s="17">
        <v>0</v>
      </c>
      <c r="E210" s="16" t="s">
        <v>74</v>
      </c>
    </row>
    <row r="211" spans="1:5">
      <c r="A211" s="17">
        <v>341559.97</v>
      </c>
      <c r="B211" s="17">
        <v>171593.02</v>
      </c>
      <c r="C211" s="17">
        <v>30832.99</v>
      </c>
      <c r="D211" s="17">
        <v>139133.96</v>
      </c>
      <c r="E211" s="16" t="s">
        <v>89</v>
      </c>
    </row>
    <row r="212" spans="1:5">
      <c r="A212" s="17">
        <v>-21405.3</v>
      </c>
      <c r="B212" s="17">
        <v>0</v>
      </c>
      <c r="C212" s="17">
        <v>0</v>
      </c>
      <c r="D212" s="17">
        <v>-21405.3</v>
      </c>
      <c r="E212" s="16" t="s">
        <v>91</v>
      </c>
    </row>
    <row r="213" spans="1:5">
      <c r="A213" s="17">
        <v>406706.97382934002</v>
      </c>
      <c r="B213" s="17">
        <v>406706.97382934002</v>
      </c>
      <c r="C213" s="17">
        <v>0</v>
      </c>
      <c r="D213" s="17">
        <v>0</v>
      </c>
      <c r="E213" s="16" t="s">
        <v>75</v>
      </c>
    </row>
    <row r="214" spans="1:5">
      <c r="A214" s="17">
        <v>406706.97382934002</v>
      </c>
      <c r="B214" s="17">
        <v>406706.97382934002</v>
      </c>
      <c r="C214" s="17">
        <v>0</v>
      </c>
      <c r="D214" s="17">
        <v>0</v>
      </c>
      <c r="E214" s="16" t="s">
        <v>76</v>
      </c>
    </row>
    <row r="216" spans="1:5">
      <c r="A216" s="24"/>
      <c r="B216" s="24"/>
      <c r="C216" s="24"/>
      <c r="D216" s="24"/>
      <c r="E216" s="25" t="s">
        <v>132</v>
      </c>
    </row>
    <row r="217" spans="1:5" ht="15">
      <c r="A217" s="26"/>
      <c r="B217" s="26"/>
      <c r="C217" s="26"/>
      <c r="D217" s="26"/>
      <c r="E217" s="27" t="s">
        <v>66</v>
      </c>
    </row>
    <row r="218" spans="1:5">
      <c r="A218" s="17">
        <v>24292590.043751501</v>
      </c>
      <c r="B218" s="17">
        <v>0</v>
      </c>
      <c r="C218" s="17">
        <v>0</v>
      </c>
      <c r="D218" s="17">
        <v>24292590.043751501</v>
      </c>
      <c r="E218" s="16" t="s">
        <v>67</v>
      </c>
    </row>
    <row r="219" spans="1:5">
      <c r="A219" s="17">
        <v>15058901.17</v>
      </c>
      <c r="B219" s="17">
        <v>4764298.5599999996</v>
      </c>
      <c r="C219" s="17">
        <v>8516732</v>
      </c>
      <c r="D219" s="17">
        <v>1777870.61</v>
      </c>
      <c r="E219" s="16" t="s">
        <v>1251</v>
      </c>
    </row>
    <row r="220" spans="1:5">
      <c r="A220" s="17">
        <v>-4112851.83</v>
      </c>
      <c r="B220" s="17">
        <v>-2094444.3</v>
      </c>
      <c r="C220" s="17">
        <v>-1012051.16</v>
      </c>
      <c r="D220" s="17">
        <v>-1006356.37</v>
      </c>
      <c r="E220" s="16" t="s">
        <v>1252</v>
      </c>
    </row>
    <row r="221" spans="1:5">
      <c r="A221" s="17">
        <v>-307273.38</v>
      </c>
      <c r="B221" s="17">
        <v>-30669.62</v>
      </c>
      <c r="C221" s="17">
        <v>0</v>
      </c>
      <c r="D221" s="17">
        <v>-276603.76</v>
      </c>
      <c r="E221" s="16" t="s">
        <v>88</v>
      </c>
    </row>
    <row r="222" spans="1:5">
      <c r="A222" s="17">
        <v>-341559.97</v>
      </c>
      <c r="B222" s="17">
        <v>-171593.02</v>
      </c>
      <c r="C222" s="17">
        <v>-30832.99</v>
      </c>
      <c r="D222" s="17">
        <v>-139133.96</v>
      </c>
      <c r="E222" s="16" t="s">
        <v>89</v>
      </c>
    </row>
    <row r="223" spans="1:5">
      <c r="A223" s="17">
        <v>21405.3</v>
      </c>
      <c r="B223" s="17">
        <v>0</v>
      </c>
      <c r="C223" s="17">
        <v>0</v>
      </c>
      <c r="D223" s="17">
        <v>21405.3</v>
      </c>
      <c r="E223" s="16" t="s">
        <v>91</v>
      </c>
    </row>
    <row r="224" spans="1:5">
      <c r="A224" s="17">
        <v>406706.97382934002</v>
      </c>
      <c r="B224" s="17">
        <v>406706.97382934002</v>
      </c>
      <c r="C224" s="17">
        <v>0</v>
      </c>
      <c r="D224" s="17">
        <v>0</v>
      </c>
      <c r="E224" s="16" t="s">
        <v>70</v>
      </c>
    </row>
    <row r="225" spans="1:5">
      <c r="A225" s="22">
        <v>35017918.307580799</v>
      </c>
      <c r="B225" s="22">
        <v>35017918.307580799</v>
      </c>
      <c r="C225" s="22">
        <v>0</v>
      </c>
      <c r="D225" s="22">
        <v>0</v>
      </c>
      <c r="E225" s="23" t="s">
        <v>71</v>
      </c>
    </row>
    <row r="226" spans="1:5" ht="15">
      <c r="A226" s="26"/>
      <c r="B226" s="26"/>
      <c r="C226" s="26"/>
      <c r="D226" s="26"/>
      <c r="E226" s="27" t="s">
        <v>72</v>
      </c>
    </row>
    <row r="227" spans="1:5">
      <c r="A227" s="17">
        <v>43794.698587369901</v>
      </c>
      <c r="B227" s="17">
        <v>43794.698587369901</v>
      </c>
      <c r="C227" s="17">
        <v>0</v>
      </c>
      <c r="D227" s="17">
        <v>0</v>
      </c>
      <c r="E227" s="16" t="s">
        <v>73</v>
      </c>
    </row>
    <row r="228" spans="1:5">
      <c r="A228" s="17">
        <v>42757.605241970203</v>
      </c>
      <c r="B228" s="17">
        <v>42757.605241970203</v>
      </c>
      <c r="C228" s="17">
        <v>0</v>
      </c>
      <c r="D228" s="17">
        <v>0</v>
      </c>
      <c r="E228" s="16" t="s">
        <v>74</v>
      </c>
    </row>
    <row r="229" spans="1:5">
      <c r="A229" s="17">
        <v>341559.97</v>
      </c>
      <c r="B229" s="17">
        <v>171593.02</v>
      </c>
      <c r="C229" s="17">
        <v>30832.99</v>
      </c>
      <c r="D229" s="17">
        <v>139133.96</v>
      </c>
      <c r="E229" s="16" t="s">
        <v>89</v>
      </c>
    </row>
    <row r="230" spans="1:5">
      <c r="A230" s="17">
        <v>-21405.3</v>
      </c>
      <c r="B230" s="17">
        <v>0</v>
      </c>
      <c r="C230" s="17">
        <v>0</v>
      </c>
      <c r="D230" s="17">
        <v>-21405.3</v>
      </c>
      <c r="E230" s="16" t="s">
        <v>91</v>
      </c>
    </row>
    <row r="231" spans="1:5">
      <c r="A231" s="17">
        <v>406706.97382934002</v>
      </c>
      <c r="B231" s="17">
        <v>406706.97382934002</v>
      </c>
      <c r="C231" s="17">
        <v>0</v>
      </c>
      <c r="D231" s="17">
        <v>0</v>
      </c>
      <c r="E231" s="16" t="s">
        <v>75</v>
      </c>
    </row>
    <row r="232" spans="1:5">
      <c r="A232" s="17">
        <v>406706.97382934002</v>
      </c>
      <c r="B232" s="17">
        <v>406706.97382934002</v>
      </c>
      <c r="C232" s="17">
        <v>0</v>
      </c>
      <c r="D232" s="17">
        <v>0</v>
      </c>
      <c r="E232" s="16" t="s">
        <v>76</v>
      </c>
    </row>
    <row r="234" spans="1:5">
      <c r="A234" s="28"/>
      <c r="B234" s="28"/>
      <c r="C234" s="28"/>
      <c r="D234" s="28"/>
      <c r="E234" s="29" t="s">
        <v>86</v>
      </c>
    </row>
    <row r="235" spans="1:5" ht="15">
      <c r="A235" s="30"/>
      <c r="B235" s="30"/>
      <c r="C235" s="30"/>
      <c r="D235" s="30"/>
      <c r="E235" s="31" t="s">
        <v>66</v>
      </c>
    </row>
    <row r="236" spans="1:5">
      <c r="A236" s="17">
        <v>698680624.86057401</v>
      </c>
      <c r="B236" s="17">
        <v>0</v>
      </c>
      <c r="C236" s="17">
        <v>0</v>
      </c>
      <c r="D236" s="17">
        <v>698680624.86057401</v>
      </c>
      <c r="E236" s="16" t="s">
        <v>67</v>
      </c>
    </row>
    <row r="237" spans="1:5">
      <c r="A237" s="17">
        <v>612319905.75836003</v>
      </c>
      <c r="B237" s="17">
        <v>186526263.43836001</v>
      </c>
      <c r="C237" s="17">
        <v>220924567.08000001</v>
      </c>
      <c r="D237" s="17">
        <v>204869075.24000001</v>
      </c>
      <c r="E237" s="16" t="s">
        <v>1251</v>
      </c>
    </row>
    <row r="238" spans="1:5">
      <c r="A238" s="17">
        <v>113062678.061848</v>
      </c>
      <c r="B238" s="17">
        <v>97311178.061848</v>
      </c>
      <c r="C238" s="17">
        <v>15751500</v>
      </c>
      <c r="D238" s="17">
        <v>0</v>
      </c>
      <c r="E238" s="16" t="s">
        <v>68</v>
      </c>
    </row>
    <row r="239" spans="1:5">
      <c r="A239" s="17">
        <v>-113062678.06</v>
      </c>
      <c r="B239" s="17">
        <v>-97311178.060000002</v>
      </c>
      <c r="C239" s="17">
        <v>-15751500</v>
      </c>
      <c r="D239" s="17">
        <v>0</v>
      </c>
      <c r="E239" s="16" t="s">
        <v>69</v>
      </c>
    </row>
    <row r="240" spans="1:5">
      <c r="A240" s="17">
        <v>-565343705.40999997</v>
      </c>
      <c r="B240" s="17">
        <v>-180191577.93000001</v>
      </c>
      <c r="C240" s="17">
        <v>-178861217.87</v>
      </c>
      <c r="D240" s="17">
        <v>-206290909.61000001</v>
      </c>
      <c r="E240" s="16" t="s">
        <v>1252</v>
      </c>
    </row>
    <row r="241" spans="1:5">
      <c r="A241" s="17">
        <v>-22937300.050000001</v>
      </c>
      <c r="B241" s="17">
        <v>-4831755.1900000004</v>
      </c>
      <c r="C241" s="17">
        <v>-3232762.16</v>
      </c>
      <c r="D241" s="17">
        <v>-14872782.699999999</v>
      </c>
      <c r="E241" s="16" t="s">
        <v>88</v>
      </c>
    </row>
    <row r="242" spans="1:5">
      <c r="A242" s="17">
        <v>-12439207.830398001</v>
      </c>
      <c r="B242" s="17">
        <v>-5810074.4152579997</v>
      </c>
      <c r="C242" s="17">
        <v>-4531500.7651399998</v>
      </c>
      <c r="D242" s="17">
        <v>-2097632.65</v>
      </c>
      <c r="E242" s="16" t="s">
        <v>89</v>
      </c>
    </row>
    <row r="243" spans="1:5">
      <c r="A243" s="17">
        <v>247765.81</v>
      </c>
      <c r="B243" s="17">
        <v>0</v>
      </c>
      <c r="C243" s="17">
        <v>0</v>
      </c>
      <c r="D243" s="17">
        <v>247765.81</v>
      </c>
      <c r="E243" s="16" t="s">
        <v>91</v>
      </c>
    </row>
    <row r="244" spans="1:5">
      <c r="A244" s="17">
        <v>36853970.4297916</v>
      </c>
      <c r="B244" s="17">
        <v>36853970.4297916</v>
      </c>
      <c r="C244" s="17">
        <v>0</v>
      </c>
      <c r="D244" s="17">
        <v>0</v>
      </c>
      <c r="E244" s="16" t="s">
        <v>70</v>
      </c>
    </row>
    <row r="245" spans="1:5">
      <c r="A245" s="22">
        <v>747382053.58874297</v>
      </c>
      <c r="B245" s="22">
        <v>747382053.58874297</v>
      </c>
      <c r="C245" s="22">
        <v>0</v>
      </c>
      <c r="D245" s="22">
        <v>0</v>
      </c>
      <c r="E245" s="23" t="s">
        <v>71</v>
      </c>
    </row>
    <row r="246" spans="1:5" ht="15">
      <c r="A246" s="30"/>
      <c r="B246" s="30"/>
      <c r="C246" s="30"/>
      <c r="D246" s="30"/>
      <c r="E246" s="31" t="s">
        <v>72</v>
      </c>
    </row>
    <row r="247" spans="1:5">
      <c r="A247" s="17">
        <v>7571847.9677644903</v>
      </c>
      <c r="B247" s="17">
        <v>7571847.9677644903</v>
      </c>
      <c r="C247" s="17">
        <v>0</v>
      </c>
      <c r="D247" s="17">
        <v>0</v>
      </c>
      <c r="E247" s="16" t="s">
        <v>73</v>
      </c>
    </row>
    <row r="248" spans="1:5">
      <c r="A248" s="17">
        <v>17090680.441629101</v>
      </c>
      <c r="B248" s="17">
        <v>17090680.441629101</v>
      </c>
      <c r="C248" s="17">
        <v>0</v>
      </c>
      <c r="D248" s="17">
        <v>0</v>
      </c>
      <c r="E248" s="16" t="s">
        <v>74</v>
      </c>
    </row>
    <row r="249" spans="1:5">
      <c r="A249" s="17">
        <v>12439207.830398001</v>
      </c>
      <c r="B249" s="17">
        <v>5810074.4152579997</v>
      </c>
      <c r="C249" s="17">
        <v>4531500.7651399998</v>
      </c>
      <c r="D249" s="17">
        <v>2097632.65</v>
      </c>
      <c r="E249" s="16" t="s">
        <v>89</v>
      </c>
    </row>
    <row r="250" spans="1:5">
      <c r="A250" s="17">
        <v>-247765.81</v>
      </c>
      <c r="B250" s="17">
        <v>0</v>
      </c>
      <c r="C250" s="17">
        <v>0</v>
      </c>
      <c r="D250" s="17">
        <v>-247765.81</v>
      </c>
      <c r="E250" s="16" t="s">
        <v>91</v>
      </c>
    </row>
    <row r="251" spans="1:5">
      <c r="A251" s="17">
        <v>36853970.4297916</v>
      </c>
      <c r="B251" s="17">
        <v>36853970.4297916</v>
      </c>
      <c r="C251" s="17">
        <v>0</v>
      </c>
      <c r="D251" s="17">
        <v>0</v>
      </c>
      <c r="E251" s="16" t="s">
        <v>75</v>
      </c>
    </row>
    <row r="252" spans="1:5">
      <c r="A252" s="17">
        <v>36853970.4297916</v>
      </c>
      <c r="B252" s="17">
        <v>36853970.4297916</v>
      </c>
      <c r="C252" s="17">
        <v>0</v>
      </c>
      <c r="D252" s="17">
        <v>0</v>
      </c>
      <c r="E252" s="16" t="s">
        <v>76</v>
      </c>
    </row>
  </sheetData>
  <phoneticPr fontId="3" type="noConversion"/>
  <printOptions horizontalCentered="1" headings="1" gridLines="1"/>
  <pageMargins left="0.74999998873613005" right="0.74999998873613005" top="0.99999998498150677" bottom="0.99999998498150677" header="0.49999999249075339" footer="0.49999999249075339"/>
  <pageSetup paperSize="9" scale="21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1"/>
  <sheetViews>
    <sheetView showGridLines="0" rightToLeft="1" tabSelected="1" zoomScale="90" zoomScaleNormal="90" workbookViewId="0">
      <selection activeCell="G25" sqref="G25"/>
    </sheetView>
  </sheetViews>
  <sheetFormatPr defaultRowHeight="12.75" zeroHeight="1" outlineLevelCol="1"/>
  <cols>
    <col min="1" max="1" width="1.85546875" style="90" customWidth="1"/>
    <col min="2" max="2" width="25.5703125" style="90" customWidth="1"/>
    <col min="3" max="8" width="10.28515625" style="90" customWidth="1"/>
    <col min="9" max="9" width="9.5703125" style="90" hidden="1" customWidth="1" outlineLevel="1"/>
    <col min="10" max="10" width="8" style="90" hidden="1" customWidth="1" outlineLevel="1"/>
    <col min="11" max="11" width="9.5703125" style="90" hidden="1" customWidth="1" outlineLevel="1"/>
    <col min="12" max="12" width="8" style="90" hidden="1" customWidth="1" outlineLevel="1"/>
    <col min="13" max="13" width="9.5703125" style="90" hidden="1" customWidth="1" outlineLevel="1"/>
    <col min="14" max="14" width="7.5703125" style="90" hidden="1" customWidth="1" outlineLevel="1"/>
    <col min="15" max="15" width="10.5703125" style="90" hidden="1" customWidth="1" outlineLevel="1"/>
    <col min="16" max="16" width="8.42578125" style="90" hidden="1" customWidth="1" outlineLevel="1"/>
    <col min="17" max="17" width="9.5703125" style="90" hidden="1" customWidth="1" outlineLevel="1"/>
    <col min="18" max="18" width="9" style="90" hidden="1" customWidth="1" outlineLevel="1"/>
    <col min="19" max="19" width="9.5703125" style="90" hidden="1" customWidth="1" outlineLevel="1"/>
    <col min="20" max="20" width="7.5703125" style="90" hidden="1" customWidth="1" outlineLevel="1"/>
    <col min="21" max="21" width="9.5703125" style="90" hidden="1" customWidth="1" outlineLevel="1"/>
    <col min="22" max="22" width="8.140625" style="90" hidden="1" customWidth="1" outlineLevel="1"/>
    <col min="23" max="23" width="9.5703125" style="90" hidden="1" customWidth="1" outlineLevel="1"/>
    <col min="24" max="24" width="1.28515625" style="90" hidden="1" customWidth="1" outlineLevel="1"/>
    <col min="25" max="25" width="1.5703125" style="90" hidden="1" customWidth="1" outlineLevel="1"/>
    <col min="26" max="26" width="1" style="90" hidden="1" customWidth="1" outlineLevel="1"/>
    <col min="27" max="27" width="9.140625" style="174" collapsed="1"/>
    <col min="28" max="28" width="13.42578125" style="174" bestFit="1" customWidth="1"/>
    <col min="29" max="29" width="9.140625" style="171"/>
    <col min="30" max="256" width="0" style="90" hidden="1" customWidth="1"/>
    <col min="257" max="16384" width="9.140625" style="90"/>
  </cols>
  <sheetData>
    <row r="1" spans="1:29" ht="18.75">
      <c r="A1" s="199"/>
      <c r="B1" s="180" t="s">
        <v>1290</v>
      </c>
      <c r="C1" s="180"/>
      <c r="D1" s="180"/>
      <c r="E1" s="180"/>
      <c r="F1" s="180"/>
      <c r="G1" s="180"/>
      <c r="H1" s="180"/>
    </row>
    <row r="2" spans="1:29" ht="18.75">
      <c r="A2" s="199"/>
      <c r="B2" s="158" t="s">
        <v>1294</v>
      </c>
      <c r="C2" s="186" t="s">
        <v>1113</v>
      </c>
      <c r="D2" s="186"/>
      <c r="E2" s="186"/>
      <c r="F2" s="186"/>
      <c r="G2" s="186"/>
      <c r="H2" s="186"/>
      <c r="I2" s="157"/>
      <c r="J2" s="157"/>
      <c r="K2" s="157"/>
      <c r="L2" s="157"/>
      <c r="M2" s="157"/>
      <c r="N2" s="157"/>
    </row>
    <row r="3" spans="1:29" ht="18.75" customHeight="1">
      <c r="A3" s="199"/>
      <c r="B3" s="198" t="s">
        <v>1274</v>
      </c>
      <c r="C3" s="196" t="s">
        <v>1295</v>
      </c>
      <c r="D3" s="196"/>
      <c r="E3" s="196"/>
      <c r="F3" s="196"/>
      <c r="G3" s="196"/>
      <c r="H3" s="196"/>
      <c r="I3" s="1"/>
      <c r="J3" s="1"/>
      <c r="K3" s="1"/>
      <c r="L3" s="1"/>
      <c r="M3" s="1"/>
      <c r="N3" s="1"/>
    </row>
    <row r="4" spans="1:29" ht="6.75" customHeight="1">
      <c r="A4" s="199"/>
      <c r="B4" s="198"/>
      <c r="C4" s="197"/>
      <c r="D4" s="197"/>
      <c r="E4" s="197"/>
      <c r="F4" s="197"/>
      <c r="G4" s="197"/>
      <c r="H4" s="197"/>
      <c r="I4" s="1"/>
      <c r="J4" s="1"/>
      <c r="K4" s="1"/>
      <c r="L4" s="1"/>
      <c r="M4" s="1"/>
      <c r="N4" s="1"/>
    </row>
    <row r="5" spans="1:29" ht="18.75">
      <c r="A5" s="199"/>
      <c r="B5" s="106" t="s">
        <v>1275</v>
      </c>
      <c r="C5" s="187" t="s">
        <v>1276</v>
      </c>
      <c r="D5" s="188"/>
      <c r="E5" s="188"/>
      <c r="F5" s="188"/>
      <c r="G5" s="188"/>
      <c r="H5" s="189"/>
      <c r="I5" s="187" t="s">
        <v>1291</v>
      </c>
      <c r="J5" s="188"/>
      <c r="K5" s="188"/>
      <c r="L5" s="188"/>
      <c r="M5" s="188"/>
      <c r="N5" s="189"/>
      <c r="O5" s="187" t="s">
        <v>1292</v>
      </c>
      <c r="P5" s="188"/>
      <c r="Q5" s="188"/>
      <c r="R5" s="188"/>
      <c r="S5" s="188"/>
      <c r="T5" s="189"/>
      <c r="U5" s="187" t="s">
        <v>1293</v>
      </c>
      <c r="V5" s="188"/>
      <c r="W5" s="188"/>
      <c r="X5" s="188"/>
      <c r="Y5" s="188"/>
      <c r="Z5" s="189"/>
      <c r="AA5" s="195"/>
      <c r="AB5" s="195"/>
      <c r="AC5" s="195"/>
    </row>
    <row r="6" spans="1:29" ht="25.5" customHeight="1">
      <c r="A6" s="199"/>
      <c r="B6" s="182">
        <v>2023</v>
      </c>
      <c r="C6" s="190" t="s">
        <v>1277</v>
      </c>
      <c r="D6" s="191"/>
      <c r="E6" s="191" t="s">
        <v>1278</v>
      </c>
      <c r="F6" s="191"/>
      <c r="G6" s="191" t="s">
        <v>1279</v>
      </c>
      <c r="H6" s="192"/>
      <c r="I6" s="190" t="s">
        <v>1277</v>
      </c>
      <c r="J6" s="191"/>
      <c r="K6" s="191" t="s">
        <v>1278</v>
      </c>
      <c r="L6" s="191"/>
      <c r="M6" s="191" t="s">
        <v>1279</v>
      </c>
      <c r="N6" s="192"/>
      <c r="O6" s="190" t="s">
        <v>1277</v>
      </c>
      <c r="P6" s="191"/>
      <c r="Q6" s="191" t="s">
        <v>1278</v>
      </c>
      <c r="R6" s="191"/>
      <c r="S6" s="191" t="s">
        <v>1279</v>
      </c>
      <c r="T6" s="192"/>
      <c r="U6" s="190" t="s">
        <v>1277</v>
      </c>
      <c r="V6" s="191"/>
      <c r="W6" s="191" t="s">
        <v>1278</v>
      </c>
      <c r="X6" s="191"/>
      <c r="Y6" s="191" t="s">
        <v>1279</v>
      </c>
      <c r="Z6" s="192"/>
      <c r="AA6" s="195"/>
      <c r="AB6" s="195"/>
      <c r="AC6" s="195"/>
    </row>
    <row r="7" spans="1:29">
      <c r="A7" s="199"/>
      <c r="B7" s="183"/>
      <c r="C7" s="107" t="s">
        <v>1280</v>
      </c>
      <c r="D7" s="108" t="s">
        <v>1281</v>
      </c>
      <c r="E7" s="108" t="s">
        <v>1280</v>
      </c>
      <c r="F7" s="108" t="s">
        <v>1281</v>
      </c>
      <c r="G7" s="108" t="s">
        <v>1280</v>
      </c>
      <c r="H7" s="109" t="s">
        <v>1281</v>
      </c>
      <c r="I7" s="107" t="s">
        <v>1280</v>
      </c>
      <c r="J7" s="108" t="s">
        <v>1281</v>
      </c>
      <c r="K7" s="108" t="s">
        <v>1280</v>
      </c>
      <c r="L7" s="108" t="s">
        <v>1281</v>
      </c>
      <c r="M7" s="108" t="s">
        <v>1280</v>
      </c>
      <c r="N7" s="109" t="s">
        <v>1281</v>
      </c>
      <c r="O7" s="107" t="s">
        <v>1280</v>
      </c>
      <c r="P7" s="108" t="s">
        <v>1281</v>
      </c>
      <c r="Q7" s="108" t="s">
        <v>1280</v>
      </c>
      <c r="R7" s="108" t="s">
        <v>1281</v>
      </c>
      <c r="S7" s="108" t="s">
        <v>1280</v>
      </c>
      <c r="T7" s="109" t="s">
        <v>1281</v>
      </c>
      <c r="U7" s="107" t="s">
        <v>1280</v>
      </c>
      <c r="V7" s="108" t="s">
        <v>1281</v>
      </c>
      <c r="W7" s="108" t="s">
        <v>1280</v>
      </c>
      <c r="X7" s="108" t="s">
        <v>1281</v>
      </c>
      <c r="Y7" s="108" t="s">
        <v>1280</v>
      </c>
      <c r="Z7" s="109" t="s">
        <v>1281</v>
      </c>
      <c r="AA7" s="195"/>
      <c r="AB7" s="195"/>
      <c r="AC7" s="195"/>
    </row>
    <row r="8" spans="1:29" ht="15">
      <c r="A8" s="199"/>
      <c r="B8" s="110" t="s">
        <v>1242</v>
      </c>
      <c r="C8" s="111">
        <v>401</v>
      </c>
      <c r="D8" s="112">
        <v>2.2487662628981605E-2</v>
      </c>
      <c r="E8" s="111">
        <v>401</v>
      </c>
      <c r="F8" s="112">
        <v>2.2487662628981605E-2</v>
      </c>
      <c r="G8" s="111">
        <v>97654</v>
      </c>
      <c r="H8" s="112">
        <v>4.5397344143331651E-2</v>
      </c>
      <c r="I8" s="145"/>
      <c r="J8" s="159" t="e">
        <f>I8/I$21</f>
        <v>#DIV/0!</v>
      </c>
      <c r="K8" s="145"/>
      <c r="L8" s="159" t="e">
        <f>K8/K$21</f>
        <v>#DIV/0!</v>
      </c>
      <c r="M8" s="145"/>
      <c r="N8" s="159" t="e">
        <f t="shared" ref="N8:N19" si="0">M8/M$21</f>
        <v>#DIV/0!</v>
      </c>
      <c r="O8" s="111"/>
      <c r="P8" s="112" t="e">
        <f>O8/O$21</f>
        <v>#DIV/0!</v>
      </c>
      <c r="Q8" s="111"/>
      <c r="R8" s="112" t="e">
        <f>Q8/Q$21</f>
        <v>#DIV/0!</v>
      </c>
      <c r="S8" s="111"/>
      <c r="T8" s="112" t="e">
        <f t="shared" ref="T8:T20" si="1">S8/S$21</f>
        <v>#DIV/0!</v>
      </c>
      <c r="U8" s="145"/>
      <c r="V8" s="159" t="e">
        <f>U8/U21</f>
        <v>#DIV/0!</v>
      </c>
      <c r="W8" s="145"/>
      <c r="X8" s="159" t="e">
        <f>W8/W21</f>
        <v>#DIV/0!</v>
      </c>
      <c r="Y8" s="145"/>
      <c r="Z8" s="159" t="e">
        <f>Y8/$Y$47</f>
        <v>#DIV/0!</v>
      </c>
      <c r="AA8" s="195"/>
      <c r="AB8" s="195"/>
      <c r="AC8" s="195"/>
    </row>
    <row r="9" spans="1:29" ht="15">
      <c r="A9" s="199"/>
      <c r="B9" s="113" t="s">
        <v>1243</v>
      </c>
      <c r="C9" s="114">
        <v>1474</v>
      </c>
      <c r="D9" s="115">
        <v>8.2660385823239119E-2</v>
      </c>
      <c r="E9" s="114">
        <v>1474</v>
      </c>
      <c r="F9" s="115">
        <v>8.2660385823239119E-2</v>
      </c>
      <c r="G9" s="114">
        <v>624740</v>
      </c>
      <c r="H9" s="115">
        <v>0.29042882810847498</v>
      </c>
      <c r="I9" s="160"/>
      <c r="J9" s="161" t="e">
        <f t="shared" ref="J9:J19" si="2">I9/I$21</f>
        <v>#DIV/0!</v>
      </c>
      <c r="K9" s="160"/>
      <c r="L9" s="161" t="e">
        <f t="shared" ref="L9:L19" si="3">K9/K$21</f>
        <v>#DIV/0!</v>
      </c>
      <c r="M9" s="160"/>
      <c r="N9" s="161" t="e">
        <f t="shared" si="0"/>
        <v>#DIV/0!</v>
      </c>
      <c r="O9" s="114"/>
      <c r="P9" s="115" t="e">
        <f t="shared" ref="P9:P20" si="4">O9/O$21</f>
        <v>#DIV/0!</v>
      </c>
      <c r="Q9" s="114"/>
      <c r="R9" s="115" t="e">
        <f t="shared" ref="R9:R20" si="5">Q9/Q$21</f>
        <v>#DIV/0!</v>
      </c>
      <c r="S9" s="114"/>
      <c r="T9" s="115" t="e">
        <f t="shared" si="1"/>
        <v>#DIV/0!</v>
      </c>
      <c r="U9" s="160"/>
      <c r="V9" s="161" t="e">
        <f>U9/U21</f>
        <v>#DIV/0!</v>
      </c>
      <c r="W9" s="160"/>
      <c r="X9" s="161" t="e">
        <f>W9/W21</f>
        <v>#DIV/0!</v>
      </c>
      <c r="Y9" s="160"/>
      <c r="Z9" s="161" t="e">
        <f t="shared" ref="Z9:Z20" si="6">Y9/$Y$47</f>
        <v>#DIV/0!</v>
      </c>
      <c r="AA9" s="195"/>
      <c r="AB9" s="195"/>
      <c r="AC9" s="195"/>
    </row>
    <row r="10" spans="1:29" ht="15">
      <c r="A10" s="199"/>
      <c r="B10" s="113" t="s">
        <v>1282</v>
      </c>
      <c r="C10" s="137">
        <v>0</v>
      </c>
      <c r="D10" s="138">
        <v>0</v>
      </c>
      <c r="E10" s="137">
        <v>0</v>
      </c>
      <c r="F10" s="138">
        <v>0</v>
      </c>
      <c r="G10" s="137">
        <v>0</v>
      </c>
      <c r="H10" s="138">
        <v>0</v>
      </c>
      <c r="I10" s="147"/>
      <c r="J10" s="148" t="e">
        <f t="shared" si="2"/>
        <v>#DIV/0!</v>
      </c>
      <c r="K10" s="147"/>
      <c r="L10" s="148" t="e">
        <f t="shared" si="3"/>
        <v>#DIV/0!</v>
      </c>
      <c r="M10" s="173"/>
      <c r="N10" s="148" t="e">
        <f t="shared" si="0"/>
        <v>#DIV/0!</v>
      </c>
      <c r="O10" s="137"/>
      <c r="P10" s="138" t="e">
        <f t="shared" si="4"/>
        <v>#DIV/0!</v>
      </c>
      <c r="Q10" s="137"/>
      <c r="R10" s="138" t="e">
        <f t="shared" si="5"/>
        <v>#DIV/0!</v>
      </c>
      <c r="S10" s="137"/>
      <c r="T10" s="138" t="e">
        <f t="shared" si="1"/>
        <v>#DIV/0!</v>
      </c>
      <c r="U10" s="147"/>
      <c r="V10" s="148" t="e">
        <f>U10/U21</f>
        <v>#DIV/0!</v>
      </c>
      <c r="W10" s="147"/>
      <c r="X10" s="148" t="e">
        <f>W10/W21</f>
        <v>#DIV/0!</v>
      </c>
      <c r="Y10" s="147"/>
      <c r="Z10" s="148" t="e">
        <f t="shared" si="6"/>
        <v>#DIV/0!</v>
      </c>
      <c r="AA10" s="195"/>
      <c r="AB10" s="195"/>
      <c r="AC10" s="195"/>
    </row>
    <row r="11" spans="1:29" ht="15">
      <c r="A11" s="199"/>
      <c r="B11" s="113" t="s">
        <v>1244</v>
      </c>
      <c r="C11" s="114">
        <v>6264</v>
      </c>
      <c r="D11" s="115">
        <v>0.35127860026917901</v>
      </c>
      <c r="E11" s="114">
        <v>6264</v>
      </c>
      <c r="F11" s="115">
        <v>0.35127860026917901</v>
      </c>
      <c r="G11" s="114">
        <v>1220284</v>
      </c>
      <c r="H11" s="115">
        <v>0.56728503390133866</v>
      </c>
      <c r="I11" s="160"/>
      <c r="J11" s="161" t="e">
        <f t="shared" si="2"/>
        <v>#DIV/0!</v>
      </c>
      <c r="K11" s="160"/>
      <c r="L11" s="161" t="e">
        <f t="shared" si="3"/>
        <v>#DIV/0!</v>
      </c>
      <c r="M11" s="160"/>
      <c r="N11" s="161" t="e">
        <f t="shared" si="0"/>
        <v>#DIV/0!</v>
      </c>
      <c r="O11" s="114"/>
      <c r="P11" s="115" t="e">
        <f t="shared" si="4"/>
        <v>#DIV/0!</v>
      </c>
      <c r="Q11" s="114"/>
      <c r="R11" s="115" t="e">
        <f t="shared" si="5"/>
        <v>#DIV/0!</v>
      </c>
      <c r="S11" s="114"/>
      <c r="T11" s="115" t="e">
        <f t="shared" si="1"/>
        <v>#DIV/0!</v>
      </c>
      <c r="U11" s="160"/>
      <c r="V11" s="161" t="e">
        <f>U11/U21</f>
        <v>#DIV/0!</v>
      </c>
      <c r="W11" s="160"/>
      <c r="X11" s="161" t="e">
        <f>W11/W21</f>
        <v>#DIV/0!</v>
      </c>
      <c r="Y11" s="160"/>
      <c r="Z11" s="161" t="e">
        <f t="shared" si="6"/>
        <v>#DIV/0!</v>
      </c>
      <c r="AA11" s="195"/>
      <c r="AB11" s="195"/>
      <c r="AC11" s="195"/>
    </row>
    <row r="12" spans="1:29" ht="15">
      <c r="A12" s="199"/>
      <c r="B12" s="113" t="s">
        <v>1245</v>
      </c>
      <c r="C12" s="114">
        <v>31</v>
      </c>
      <c r="D12" s="115">
        <v>1.7384477344100494E-3</v>
      </c>
      <c r="E12" s="114">
        <v>31</v>
      </c>
      <c r="F12" s="115">
        <v>1.7384477344100494E-3</v>
      </c>
      <c r="G12" s="114">
        <v>2513</v>
      </c>
      <c r="H12" s="115">
        <v>1.1682422208224184E-3</v>
      </c>
      <c r="I12" s="160"/>
      <c r="J12" s="161" t="e">
        <f t="shared" si="2"/>
        <v>#DIV/0!</v>
      </c>
      <c r="K12" s="160"/>
      <c r="L12" s="161" t="e">
        <f t="shared" si="3"/>
        <v>#DIV/0!</v>
      </c>
      <c r="M12" s="160"/>
      <c r="N12" s="161" t="e">
        <f t="shared" si="0"/>
        <v>#DIV/0!</v>
      </c>
      <c r="O12" s="114"/>
      <c r="P12" s="115" t="e">
        <f t="shared" si="4"/>
        <v>#DIV/0!</v>
      </c>
      <c r="Q12" s="114"/>
      <c r="R12" s="115" t="e">
        <f t="shared" si="5"/>
        <v>#DIV/0!</v>
      </c>
      <c r="S12" s="114"/>
      <c r="T12" s="115" t="e">
        <f t="shared" si="1"/>
        <v>#DIV/0!</v>
      </c>
      <c r="U12" s="160"/>
      <c r="V12" s="161" t="e">
        <f>U12/U21</f>
        <v>#DIV/0!</v>
      </c>
      <c r="W12" s="160"/>
      <c r="X12" s="161" t="e">
        <f>W12/W21</f>
        <v>#DIV/0!</v>
      </c>
      <c r="Y12" s="160"/>
      <c r="Z12" s="161" t="e">
        <f t="shared" si="6"/>
        <v>#DIV/0!</v>
      </c>
      <c r="AA12" s="195"/>
      <c r="AB12" s="195"/>
      <c r="AC12" s="195"/>
    </row>
    <row r="13" spans="1:29" ht="15">
      <c r="A13" s="199"/>
      <c r="B13" s="113" t="s">
        <v>1246</v>
      </c>
      <c r="C13" s="137">
        <v>0</v>
      </c>
      <c r="D13" s="138">
        <v>0</v>
      </c>
      <c r="E13" s="137">
        <v>0</v>
      </c>
      <c r="F13" s="138">
        <v>0</v>
      </c>
      <c r="G13" s="137">
        <v>0</v>
      </c>
      <c r="H13" s="138">
        <v>0</v>
      </c>
      <c r="I13" s="162"/>
      <c r="J13" s="148" t="e">
        <f t="shared" si="2"/>
        <v>#DIV/0!</v>
      </c>
      <c r="K13" s="162"/>
      <c r="L13" s="148" t="e">
        <f t="shared" si="3"/>
        <v>#DIV/0!</v>
      </c>
      <c r="M13" s="173"/>
      <c r="N13" s="148" t="e">
        <f t="shared" si="0"/>
        <v>#DIV/0!</v>
      </c>
      <c r="O13" s="137"/>
      <c r="P13" s="138" t="e">
        <f t="shared" si="4"/>
        <v>#DIV/0!</v>
      </c>
      <c r="Q13" s="137"/>
      <c r="R13" s="138" t="e">
        <f t="shared" si="5"/>
        <v>#DIV/0!</v>
      </c>
      <c r="S13" s="137"/>
      <c r="T13" s="138" t="e">
        <f t="shared" si="1"/>
        <v>#DIV/0!</v>
      </c>
      <c r="U13" s="147"/>
      <c r="V13" s="148" t="e">
        <f>U13/U21</f>
        <v>#DIV/0!</v>
      </c>
      <c r="W13" s="147"/>
      <c r="X13" s="148" t="e">
        <f>W13/W21</f>
        <v>#DIV/0!</v>
      </c>
      <c r="Y13" s="147"/>
      <c r="Z13" s="148" t="e">
        <f t="shared" si="6"/>
        <v>#DIV/0!</v>
      </c>
      <c r="AA13" s="195"/>
      <c r="AB13" s="195"/>
      <c r="AC13" s="195"/>
    </row>
    <row r="14" spans="1:29" ht="15">
      <c r="A14" s="199"/>
      <c r="B14" s="113" t="s">
        <v>1247</v>
      </c>
      <c r="C14" s="114">
        <v>9647</v>
      </c>
      <c r="D14" s="115">
        <v>0.54099371915657246</v>
      </c>
      <c r="E14" s="114">
        <v>9647</v>
      </c>
      <c r="F14" s="115">
        <v>0.54099371915657246</v>
      </c>
      <c r="G14" s="114">
        <v>114960</v>
      </c>
      <c r="H14" s="115">
        <v>5.3442549027355832E-2</v>
      </c>
      <c r="I14" s="160"/>
      <c r="J14" s="161" t="e">
        <f t="shared" si="2"/>
        <v>#DIV/0!</v>
      </c>
      <c r="K14" s="160"/>
      <c r="L14" s="161" t="e">
        <f t="shared" si="3"/>
        <v>#DIV/0!</v>
      </c>
      <c r="M14" s="160"/>
      <c r="N14" s="161" t="e">
        <f t="shared" si="0"/>
        <v>#DIV/0!</v>
      </c>
      <c r="O14" s="114"/>
      <c r="P14" s="115" t="e">
        <f t="shared" si="4"/>
        <v>#DIV/0!</v>
      </c>
      <c r="Q14" s="114"/>
      <c r="R14" s="115" t="e">
        <f t="shared" si="5"/>
        <v>#DIV/0!</v>
      </c>
      <c r="S14" s="114"/>
      <c r="T14" s="115" t="e">
        <f t="shared" si="1"/>
        <v>#DIV/0!</v>
      </c>
      <c r="U14" s="160"/>
      <c r="V14" s="161" t="e">
        <f>U14/U21</f>
        <v>#DIV/0!</v>
      </c>
      <c r="W14" s="160"/>
      <c r="X14" s="161" t="e">
        <f>W14/W21</f>
        <v>#DIV/0!</v>
      </c>
      <c r="Y14" s="160"/>
      <c r="Z14" s="161" t="e">
        <f t="shared" si="6"/>
        <v>#DIV/0!</v>
      </c>
      <c r="AA14" s="195"/>
      <c r="AB14" s="195"/>
      <c r="AC14" s="195"/>
    </row>
    <row r="15" spans="1:29" ht="15">
      <c r="A15" s="199"/>
      <c r="B15" s="113" t="s">
        <v>1283</v>
      </c>
      <c r="C15" s="137">
        <v>0</v>
      </c>
      <c r="D15" s="138">
        <v>0</v>
      </c>
      <c r="E15" s="137">
        <v>0</v>
      </c>
      <c r="F15" s="138">
        <v>0</v>
      </c>
      <c r="G15" s="137">
        <v>0</v>
      </c>
      <c r="H15" s="138">
        <v>0</v>
      </c>
      <c r="I15" s="147"/>
      <c r="J15" s="148" t="e">
        <f t="shared" si="2"/>
        <v>#DIV/0!</v>
      </c>
      <c r="K15" s="147"/>
      <c r="L15" s="148" t="e">
        <f t="shared" si="3"/>
        <v>#DIV/0!</v>
      </c>
      <c r="M15" s="147"/>
      <c r="N15" s="148" t="e">
        <f t="shared" si="0"/>
        <v>#DIV/0!</v>
      </c>
      <c r="O15" s="137"/>
      <c r="P15" s="138" t="e">
        <f t="shared" si="4"/>
        <v>#DIV/0!</v>
      </c>
      <c r="Q15" s="137"/>
      <c r="R15" s="138" t="e">
        <f t="shared" si="5"/>
        <v>#DIV/0!</v>
      </c>
      <c r="S15" s="137"/>
      <c r="T15" s="138" t="e">
        <f t="shared" si="1"/>
        <v>#DIV/0!</v>
      </c>
      <c r="U15" s="147"/>
      <c r="V15" s="148" t="e">
        <f>U15/U21</f>
        <v>#DIV/0!</v>
      </c>
      <c r="W15" s="147"/>
      <c r="X15" s="175" t="e">
        <f>W15/W21</f>
        <v>#DIV/0!</v>
      </c>
      <c r="Y15" s="147"/>
      <c r="Z15" s="148" t="e">
        <f t="shared" si="6"/>
        <v>#DIV/0!</v>
      </c>
      <c r="AA15" s="195"/>
      <c r="AB15" s="195"/>
      <c r="AC15" s="195"/>
    </row>
    <row r="16" spans="1:29" ht="15">
      <c r="A16" s="199"/>
      <c r="B16" s="113" t="s">
        <v>1273</v>
      </c>
      <c r="C16" s="137">
        <v>0</v>
      </c>
      <c r="D16" s="138">
        <v>0</v>
      </c>
      <c r="E16" s="137">
        <v>0</v>
      </c>
      <c r="F16" s="138">
        <v>0</v>
      </c>
      <c r="G16" s="114">
        <v>90404</v>
      </c>
      <c r="H16" s="115">
        <v>4.2026967660656549E-2</v>
      </c>
      <c r="I16" s="147"/>
      <c r="J16" s="148" t="e">
        <f t="shared" si="2"/>
        <v>#DIV/0!</v>
      </c>
      <c r="K16" s="147"/>
      <c r="L16" s="148" t="e">
        <f t="shared" si="3"/>
        <v>#DIV/0!</v>
      </c>
      <c r="M16" s="160"/>
      <c r="N16" s="161" t="e">
        <f t="shared" si="0"/>
        <v>#DIV/0!</v>
      </c>
      <c r="O16" s="137"/>
      <c r="P16" s="138" t="e">
        <f t="shared" si="4"/>
        <v>#DIV/0!</v>
      </c>
      <c r="Q16" s="137"/>
      <c r="R16" s="138" t="e">
        <f t="shared" si="5"/>
        <v>#DIV/0!</v>
      </c>
      <c r="S16" s="114"/>
      <c r="T16" s="115" t="e">
        <f t="shared" si="1"/>
        <v>#DIV/0!</v>
      </c>
      <c r="U16" s="147"/>
      <c r="V16" s="148" t="e">
        <f>U16/U21</f>
        <v>#DIV/0!</v>
      </c>
      <c r="W16" s="147"/>
      <c r="X16" s="175" t="e">
        <f>W16/W21</f>
        <v>#DIV/0!</v>
      </c>
      <c r="Y16" s="160"/>
      <c r="Z16" s="161" t="e">
        <f t="shared" si="6"/>
        <v>#DIV/0!</v>
      </c>
      <c r="AA16" s="195"/>
      <c r="AB16" s="195"/>
      <c r="AC16" s="195"/>
    </row>
    <row r="17" spans="1:29" ht="15">
      <c r="A17" s="199"/>
      <c r="B17" s="113" t="s">
        <v>1284</v>
      </c>
      <c r="C17" s="114">
        <v>15</v>
      </c>
      <c r="D17" s="115">
        <v>8.4118438761776582E-4</v>
      </c>
      <c r="E17" s="114">
        <v>15</v>
      </c>
      <c r="F17" s="115">
        <v>8.4118438761776582E-4</v>
      </c>
      <c r="G17" s="114">
        <v>540</v>
      </c>
      <c r="H17" s="115">
        <v>2.5103493801993866E-4</v>
      </c>
      <c r="I17" s="160"/>
      <c r="J17" s="161" t="e">
        <f t="shared" si="2"/>
        <v>#DIV/0!</v>
      </c>
      <c r="K17" s="160"/>
      <c r="L17" s="161" t="e">
        <f t="shared" si="3"/>
        <v>#DIV/0!</v>
      </c>
      <c r="M17" s="160"/>
      <c r="N17" s="161" t="e">
        <f t="shared" si="0"/>
        <v>#DIV/0!</v>
      </c>
      <c r="O17" s="114"/>
      <c r="P17" s="115" t="e">
        <f t="shared" si="4"/>
        <v>#DIV/0!</v>
      </c>
      <c r="Q17" s="114"/>
      <c r="R17" s="115" t="e">
        <f t="shared" si="5"/>
        <v>#DIV/0!</v>
      </c>
      <c r="S17" s="114"/>
      <c r="T17" s="115" t="e">
        <f t="shared" si="1"/>
        <v>#DIV/0!</v>
      </c>
      <c r="U17" s="160"/>
      <c r="V17" s="161" t="e">
        <f>U17/U21</f>
        <v>#DIV/0!</v>
      </c>
      <c r="W17" s="160"/>
      <c r="X17" s="161" t="e">
        <f>W17/W21</f>
        <v>#DIV/0!</v>
      </c>
      <c r="Y17" s="160"/>
      <c r="Z17" s="161" t="e">
        <f t="shared" si="6"/>
        <v>#DIV/0!</v>
      </c>
      <c r="AA17" s="195"/>
      <c r="AB17" s="195"/>
      <c r="AC17" s="195"/>
    </row>
    <row r="18" spans="1:29" ht="15">
      <c r="A18" s="199"/>
      <c r="B18" s="113" t="s">
        <v>1285</v>
      </c>
      <c r="C18" s="137">
        <v>0</v>
      </c>
      <c r="D18" s="138">
        <v>0</v>
      </c>
      <c r="E18" s="137">
        <v>0</v>
      </c>
      <c r="F18" s="138">
        <v>0</v>
      </c>
      <c r="G18" s="137">
        <v>0</v>
      </c>
      <c r="H18" s="138">
        <v>0</v>
      </c>
      <c r="I18" s="147"/>
      <c r="J18" s="148" t="e">
        <f t="shared" si="2"/>
        <v>#DIV/0!</v>
      </c>
      <c r="K18" s="147"/>
      <c r="L18" s="148" t="e">
        <f t="shared" si="3"/>
        <v>#DIV/0!</v>
      </c>
      <c r="M18" s="147"/>
      <c r="N18" s="148" t="e">
        <f t="shared" si="0"/>
        <v>#DIV/0!</v>
      </c>
      <c r="O18" s="137"/>
      <c r="P18" s="138" t="e">
        <f t="shared" si="4"/>
        <v>#DIV/0!</v>
      </c>
      <c r="Q18" s="137"/>
      <c r="R18" s="138" t="e">
        <f t="shared" si="5"/>
        <v>#DIV/0!</v>
      </c>
      <c r="S18" s="137"/>
      <c r="T18" s="138" t="e">
        <f t="shared" si="1"/>
        <v>#DIV/0!</v>
      </c>
      <c r="U18" s="147"/>
      <c r="V18" s="148" t="e">
        <f>U18/U21</f>
        <v>#DIV/0!</v>
      </c>
      <c r="W18" s="147"/>
      <c r="X18" s="148" t="e">
        <f>W18/W21</f>
        <v>#DIV/0!</v>
      </c>
      <c r="Y18" s="147"/>
      <c r="Z18" s="148" t="e">
        <f t="shared" si="6"/>
        <v>#DIV/0!</v>
      </c>
      <c r="AA18" s="195"/>
      <c r="AB18" s="195"/>
      <c r="AC18" s="195"/>
    </row>
    <row r="19" spans="1:29" ht="15">
      <c r="A19" s="199"/>
      <c r="B19" s="113" t="s">
        <v>1286</v>
      </c>
      <c r="C19" s="137">
        <v>0</v>
      </c>
      <c r="D19" s="138">
        <v>0</v>
      </c>
      <c r="E19" s="137">
        <v>0</v>
      </c>
      <c r="F19" s="138">
        <v>0</v>
      </c>
      <c r="G19" s="137">
        <v>0</v>
      </c>
      <c r="H19" s="138">
        <v>0</v>
      </c>
      <c r="I19" s="147"/>
      <c r="J19" s="148" t="e">
        <f t="shared" si="2"/>
        <v>#DIV/0!</v>
      </c>
      <c r="K19" s="147"/>
      <c r="L19" s="148" t="e">
        <f t="shared" si="3"/>
        <v>#DIV/0!</v>
      </c>
      <c r="M19" s="147"/>
      <c r="N19" s="148" t="e">
        <f t="shared" si="0"/>
        <v>#DIV/0!</v>
      </c>
      <c r="O19" s="137"/>
      <c r="P19" s="138" t="e">
        <f t="shared" si="4"/>
        <v>#DIV/0!</v>
      </c>
      <c r="Q19" s="137"/>
      <c r="R19" s="138" t="e">
        <f t="shared" si="5"/>
        <v>#DIV/0!</v>
      </c>
      <c r="S19" s="137"/>
      <c r="T19" s="138" t="e">
        <f t="shared" si="1"/>
        <v>#DIV/0!</v>
      </c>
      <c r="U19" s="147"/>
      <c r="V19" s="148" t="e">
        <f>U19/U21</f>
        <v>#DIV/0!</v>
      </c>
      <c r="W19" s="147"/>
      <c r="X19" s="148" t="e">
        <f>W19/W21</f>
        <v>#DIV/0!</v>
      </c>
      <c r="Y19" s="147"/>
      <c r="Z19" s="148" t="e">
        <f t="shared" si="6"/>
        <v>#DIV/0!</v>
      </c>
      <c r="AA19" s="195"/>
      <c r="AB19" s="195"/>
      <c r="AC19" s="195"/>
    </row>
    <row r="20" spans="1:29" ht="15">
      <c r="A20" s="199"/>
      <c r="B20" s="113" t="s">
        <v>1287</v>
      </c>
      <c r="C20" s="137">
        <v>0</v>
      </c>
      <c r="D20" s="138">
        <v>0</v>
      </c>
      <c r="E20" s="137">
        <v>0</v>
      </c>
      <c r="F20" s="138">
        <v>0</v>
      </c>
      <c r="G20" s="137">
        <v>0</v>
      </c>
      <c r="H20" s="138">
        <v>0</v>
      </c>
      <c r="I20" s="147"/>
      <c r="J20" s="148">
        <v>0</v>
      </c>
      <c r="K20" s="147"/>
      <c r="L20" s="148">
        <v>0</v>
      </c>
      <c r="M20" s="147"/>
      <c r="N20" s="148">
        <v>0</v>
      </c>
      <c r="O20" s="137"/>
      <c r="P20" s="138" t="e">
        <f t="shared" si="4"/>
        <v>#DIV/0!</v>
      </c>
      <c r="Q20" s="137"/>
      <c r="R20" s="138" t="e">
        <f t="shared" si="5"/>
        <v>#DIV/0!</v>
      </c>
      <c r="S20" s="137"/>
      <c r="T20" s="138" t="e">
        <f t="shared" si="1"/>
        <v>#DIV/0!</v>
      </c>
      <c r="U20" s="147"/>
      <c r="V20" s="148">
        <v>0</v>
      </c>
      <c r="W20" s="147"/>
      <c r="X20" s="175">
        <v>0</v>
      </c>
      <c r="Y20" s="147"/>
      <c r="Z20" s="148" t="e">
        <f t="shared" si="6"/>
        <v>#DIV/0!</v>
      </c>
      <c r="AA20" s="195"/>
      <c r="AB20" s="195"/>
      <c r="AC20" s="195"/>
    </row>
    <row r="21" spans="1:29" ht="15">
      <c r="A21" s="199"/>
      <c r="B21" s="116" t="s">
        <v>1248</v>
      </c>
      <c r="C21" s="117">
        <v>17832</v>
      </c>
      <c r="D21" s="118">
        <v>1</v>
      </c>
      <c r="E21" s="117">
        <v>17832</v>
      </c>
      <c r="F21" s="118">
        <v>1</v>
      </c>
      <c r="G21" s="117">
        <v>2151095</v>
      </c>
      <c r="H21" s="118">
        <v>0.99999999999999989</v>
      </c>
      <c r="I21" s="149">
        <f t="shared" ref="I21:R21" si="7">SUM(I8:I20)</f>
        <v>0</v>
      </c>
      <c r="J21" s="163" t="e">
        <f t="shared" si="7"/>
        <v>#DIV/0!</v>
      </c>
      <c r="K21" s="149">
        <f t="shared" si="7"/>
        <v>0</v>
      </c>
      <c r="L21" s="163" t="e">
        <f t="shared" si="7"/>
        <v>#DIV/0!</v>
      </c>
      <c r="M21" s="149">
        <f t="shared" si="7"/>
        <v>0</v>
      </c>
      <c r="N21" s="163" t="e">
        <f t="shared" si="7"/>
        <v>#DIV/0!</v>
      </c>
      <c r="O21" s="117">
        <f t="shared" si="7"/>
        <v>0</v>
      </c>
      <c r="P21" s="118" t="e">
        <f t="shared" si="7"/>
        <v>#DIV/0!</v>
      </c>
      <c r="Q21" s="117">
        <f t="shared" si="7"/>
        <v>0</v>
      </c>
      <c r="R21" s="118" t="e">
        <f t="shared" si="7"/>
        <v>#DIV/0!</v>
      </c>
      <c r="S21" s="117">
        <f t="shared" ref="S21:Z21" si="8">SUM(S8:S20)</f>
        <v>0</v>
      </c>
      <c r="T21" s="118" t="e">
        <f t="shared" si="8"/>
        <v>#DIV/0!</v>
      </c>
      <c r="U21" s="149">
        <f t="shared" si="8"/>
        <v>0</v>
      </c>
      <c r="V21" s="163" t="e">
        <f t="shared" si="8"/>
        <v>#DIV/0!</v>
      </c>
      <c r="W21" s="149">
        <f t="shared" si="8"/>
        <v>0</v>
      </c>
      <c r="X21" s="163" t="e">
        <f t="shared" si="8"/>
        <v>#DIV/0!</v>
      </c>
      <c r="Y21" s="149">
        <f t="shared" si="8"/>
        <v>0</v>
      </c>
      <c r="Z21" s="163" t="e">
        <f t="shared" si="8"/>
        <v>#DIV/0!</v>
      </c>
      <c r="AA21" s="195"/>
      <c r="AB21" s="195"/>
      <c r="AC21" s="195"/>
    </row>
    <row r="22" spans="1:29" ht="15">
      <c r="A22" s="199"/>
      <c r="B22" s="184"/>
      <c r="C22" s="184"/>
      <c r="D22" s="184"/>
      <c r="E22" s="184"/>
      <c r="F22" s="184"/>
      <c r="G22" s="184"/>
      <c r="H22" s="184"/>
      <c r="I22" s="178"/>
      <c r="J22" s="177"/>
      <c r="K22" s="178"/>
      <c r="L22" s="177"/>
      <c r="M22" s="178"/>
      <c r="N22" s="177"/>
      <c r="O22" s="178"/>
      <c r="P22" s="177"/>
      <c r="Q22" s="178"/>
      <c r="R22" s="177"/>
      <c r="S22" s="178"/>
      <c r="T22" s="177"/>
      <c r="U22" s="178"/>
      <c r="V22" s="177"/>
      <c r="W22" s="178"/>
      <c r="X22" s="177"/>
      <c r="Y22" s="178"/>
      <c r="Z22" s="120"/>
      <c r="AA22" s="195"/>
      <c r="AB22" s="195"/>
      <c r="AC22" s="195"/>
    </row>
    <row r="23" spans="1:29" ht="15">
      <c r="A23" s="199"/>
      <c r="B23" s="121" t="s">
        <v>1272</v>
      </c>
      <c r="C23" s="111">
        <v>8185</v>
      </c>
      <c r="D23" s="122">
        <v>0.45900628084342754</v>
      </c>
      <c r="E23" s="111">
        <v>8185</v>
      </c>
      <c r="F23" s="122">
        <v>0.45900628084342754</v>
      </c>
      <c r="G23" s="111">
        <v>2036135.1983699999</v>
      </c>
      <c r="H23" s="122">
        <v>0.94655754319079344</v>
      </c>
      <c r="I23" s="145"/>
      <c r="J23" s="164" t="e">
        <f>I23/I25</f>
        <v>#DIV/0!</v>
      </c>
      <c r="K23" s="145"/>
      <c r="L23" s="164" t="e">
        <f>K23/K25</f>
        <v>#DIV/0!</v>
      </c>
      <c r="M23" s="145"/>
      <c r="N23" s="164" t="e">
        <f>M23/M25</f>
        <v>#DIV/0!</v>
      </c>
      <c r="O23" s="111"/>
      <c r="P23" s="122" t="e">
        <f>O23/O25</f>
        <v>#DIV/0!</v>
      </c>
      <c r="Q23" s="111"/>
      <c r="R23" s="122" t="e">
        <f>Q23/Q25</f>
        <v>#DIV/0!</v>
      </c>
      <c r="S23" s="111"/>
      <c r="T23" s="122" t="e">
        <f>S23/S25</f>
        <v>#DIV/0!</v>
      </c>
      <c r="U23" s="145"/>
      <c r="V23" s="164" t="e">
        <f>U23/U25</f>
        <v>#DIV/0!</v>
      </c>
      <c r="W23" s="145"/>
      <c r="X23" s="164" t="e">
        <f>W23/W25</f>
        <v>#DIV/0!</v>
      </c>
      <c r="Y23" s="145"/>
      <c r="Z23" s="164" t="e">
        <f>Y23/Y25</f>
        <v>#DIV/0!</v>
      </c>
      <c r="AA23" s="195"/>
      <c r="AB23" s="195"/>
      <c r="AC23" s="195"/>
    </row>
    <row r="24" spans="1:29" ht="15">
      <c r="A24" s="199"/>
      <c r="B24" s="124" t="s">
        <v>1112</v>
      </c>
      <c r="C24" s="114">
        <v>9647</v>
      </c>
      <c r="D24" s="125">
        <v>0.54099371915657246</v>
      </c>
      <c r="E24" s="114">
        <v>9647</v>
      </c>
      <c r="F24" s="125">
        <v>0.54099371915657246</v>
      </c>
      <c r="G24" s="126">
        <v>114959.80163</v>
      </c>
      <c r="H24" s="125">
        <v>5.3442456809206472E-2</v>
      </c>
      <c r="I24" s="160"/>
      <c r="J24" s="165" t="e">
        <f>I24/I25</f>
        <v>#DIV/0!</v>
      </c>
      <c r="K24" s="160"/>
      <c r="L24" s="165" t="e">
        <f>K24/K25</f>
        <v>#DIV/0!</v>
      </c>
      <c r="M24" s="166"/>
      <c r="N24" s="165" t="e">
        <f>M24/M25</f>
        <v>#DIV/0!</v>
      </c>
      <c r="O24" s="114"/>
      <c r="P24" s="125" t="e">
        <f>O24/O25</f>
        <v>#DIV/0!</v>
      </c>
      <c r="Q24" s="114"/>
      <c r="R24" s="125" t="e">
        <f>Q24/Q25</f>
        <v>#DIV/0!</v>
      </c>
      <c r="S24" s="126"/>
      <c r="T24" s="125" t="e">
        <f>S24/S25</f>
        <v>#DIV/0!</v>
      </c>
      <c r="U24" s="160"/>
      <c r="V24" s="165" t="e">
        <f>U24/U25</f>
        <v>#DIV/0!</v>
      </c>
      <c r="W24" s="160"/>
      <c r="X24" s="165" t="e">
        <f>W24/W25</f>
        <v>#DIV/0!</v>
      </c>
      <c r="Y24" s="166"/>
      <c r="Z24" s="165" t="e">
        <f>Y24/Y25</f>
        <v>#DIV/0!</v>
      </c>
      <c r="AA24" s="195"/>
      <c r="AB24" s="195"/>
      <c r="AC24" s="195"/>
    </row>
    <row r="25" spans="1:29" ht="15">
      <c r="A25" s="199"/>
      <c r="B25" s="127" t="s">
        <v>1248</v>
      </c>
      <c r="C25" s="128">
        <f t="shared" ref="C25:H25" si="9">SUM(C23:C24)</f>
        <v>17832</v>
      </c>
      <c r="D25" s="129">
        <f t="shared" si="9"/>
        <v>1</v>
      </c>
      <c r="E25" s="128">
        <f t="shared" si="9"/>
        <v>17832</v>
      </c>
      <c r="F25" s="129">
        <f t="shared" si="9"/>
        <v>1</v>
      </c>
      <c r="G25" s="128">
        <f t="shared" si="9"/>
        <v>2151095</v>
      </c>
      <c r="H25" s="129">
        <f t="shared" si="9"/>
        <v>0.99999999999999989</v>
      </c>
      <c r="I25" s="167">
        <f t="shared" ref="I25:Z25" si="10">SUM(I23:I24)</f>
        <v>0</v>
      </c>
      <c r="J25" s="168" t="e">
        <f t="shared" si="10"/>
        <v>#DIV/0!</v>
      </c>
      <c r="K25" s="167">
        <f t="shared" si="10"/>
        <v>0</v>
      </c>
      <c r="L25" s="168" t="e">
        <f t="shared" si="10"/>
        <v>#DIV/0!</v>
      </c>
      <c r="M25" s="167">
        <f t="shared" si="10"/>
        <v>0</v>
      </c>
      <c r="N25" s="168" t="e">
        <f t="shared" si="10"/>
        <v>#DIV/0!</v>
      </c>
      <c r="O25" s="128">
        <f t="shared" si="10"/>
        <v>0</v>
      </c>
      <c r="P25" s="129" t="e">
        <f t="shared" si="10"/>
        <v>#DIV/0!</v>
      </c>
      <c r="Q25" s="128">
        <f t="shared" si="10"/>
        <v>0</v>
      </c>
      <c r="R25" s="129" t="e">
        <f t="shared" si="10"/>
        <v>#DIV/0!</v>
      </c>
      <c r="S25" s="128">
        <f t="shared" si="10"/>
        <v>0</v>
      </c>
      <c r="T25" s="129" t="e">
        <f t="shared" si="10"/>
        <v>#DIV/0!</v>
      </c>
      <c r="U25" s="167">
        <f t="shared" si="10"/>
        <v>0</v>
      </c>
      <c r="V25" s="168" t="e">
        <f t="shared" si="10"/>
        <v>#DIV/0!</v>
      </c>
      <c r="W25" s="167">
        <f t="shared" si="10"/>
        <v>0</v>
      </c>
      <c r="X25" s="168" t="e">
        <f t="shared" si="10"/>
        <v>#DIV/0!</v>
      </c>
      <c r="Y25" s="167">
        <f t="shared" si="10"/>
        <v>0</v>
      </c>
      <c r="Z25" s="168" t="e">
        <f t="shared" si="10"/>
        <v>#DIV/0!</v>
      </c>
      <c r="AA25" s="195"/>
      <c r="AB25" s="195"/>
      <c r="AC25" s="195"/>
    </row>
    <row r="26" spans="1:29" ht="15">
      <c r="A26" s="199"/>
      <c r="B26" s="185"/>
      <c r="C26" s="185"/>
      <c r="D26" s="185"/>
      <c r="E26" s="185"/>
      <c r="F26" s="185"/>
      <c r="G26" s="185"/>
      <c r="H26" s="185"/>
      <c r="I26" s="131"/>
      <c r="J26" s="132"/>
      <c r="K26" s="131"/>
      <c r="L26" s="132"/>
      <c r="M26" s="131"/>
      <c r="N26" s="132"/>
      <c r="O26" s="131"/>
      <c r="P26" s="132"/>
      <c r="Q26" s="131"/>
      <c r="R26" s="132"/>
      <c r="S26" s="131"/>
      <c r="T26" s="132"/>
      <c r="U26" s="131"/>
      <c r="V26" s="132"/>
      <c r="W26" s="131"/>
      <c r="X26" s="132"/>
      <c r="Y26" s="131"/>
      <c r="Z26" s="132"/>
      <c r="AA26" s="195"/>
      <c r="AB26" s="195"/>
      <c r="AC26" s="195"/>
    </row>
    <row r="27" spans="1:29" ht="15">
      <c r="A27" s="199"/>
      <c r="B27" s="121" t="s">
        <v>59</v>
      </c>
      <c r="C27" s="111">
        <v>17786</v>
      </c>
      <c r="D27" s="122">
        <v>0.99742036787797217</v>
      </c>
      <c r="E27" s="111">
        <v>17786</v>
      </c>
      <c r="F27" s="122">
        <v>0.99742036787797217</v>
      </c>
      <c r="G27" s="123">
        <v>2057638</v>
      </c>
      <c r="H27" s="122">
        <v>0.95655375518050112</v>
      </c>
      <c r="I27" s="145"/>
      <c r="J27" s="164" t="e">
        <f>I27/I29</f>
        <v>#DIV/0!</v>
      </c>
      <c r="K27" s="145"/>
      <c r="L27" s="164" t="e">
        <f>K27/K29</f>
        <v>#DIV/0!</v>
      </c>
      <c r="M27" s="152"/>
      <c r="N27" s="164" t="e">
        <f>M27/M29</f>
        <v>#DIV/0!</v>
      </c>
      <c r="O27" s="111"/>
      <c r="P27" s="122" t="e">
        <f>O27/O29</f>
        <v>#DIV/0!</v>
      </c>
      <c r="Q27" s="111"/>
      <c r="R27" s="122" t="e">
        <f>Q27/Q29</f>
        <v>#DIV/0!</v>
      </c>
      <c r="S27" s="123"/>
      <c r="T27" s="122" t="e">
        <f>S27/S29</f>
        <v>#DIV/0!</v>
      </c>
      <c r="U27" s="145"/>
      <c r="V27" s="164" t="e">
        <f>U27/U29</f>
        <v>#DIV/0!</v>
      </c>
      <c r="W27" s="145"/>
      <c r="X27" s="164" t="e">
        <f>W27/W29</f>
        <v>#DIV/0!</v>
      </c>
      <c r="Y27" s="152"/>
      <c r="Z27" s="164" t="e">
        <f>Y27/Y29</f>
        <v>#DIV/0!</v>
      </c>
      <c r="AA27" s="195"/>
      <c r="AB27" s="195"/>
      <c r="AC27" s="195"/>
    </row>
    <row r="28" spans="1:29" ht="15">
      <c r="A28" s="199"/>
      <c r="B28" s="124" t="s">
        <v>58</v>
      </c>
      <c r="C28" s="114">
        <v>46</v>
      </c>
      <c r="D28" s="125">
        <v>2.579632122027815E-3</v>
      </c>
      <c r="E28" s="114">
        <v>46</v>
      </c>
      <c r="F28" s="125">
        <v>2.579632122027815E-3</v>
      </c>
      <c r="G28" s="126">
        <v>93457</v>
      </c>
      <c r="H28" s="125">
        <v>4.3446244819498908E-2</v>
      </c>
      <c r="I28" s="160"/>
      <c r="J28" s="165" t="e">
        <f>I28/I29</f>
        <v>#DIV/0!</v>
      </c>
      <c r="K28" s="160"/>
      <c r="L28" s="165" t="e">
        <f>K28/K29</f>
        <v>#DIV/0!</v>
      </c>
      <c r="M28" s="166"/>
      <c r="N28" s="165" t="e">
        <f>M28/M29</f>
        <v>#DIV/0!</v>
      </c>
      <c r="O28" s="114"/>
      <c r="P28" s="125" t="e">
        <f>O28/O29</f>
        <v>#DIV/0!</v>
      </c>
      <c r="Q28" s="114"/>
      <c r="R28" s="125" t="e">
        <f>Q28/Q29</f>
        <v>#DIV/0!</v>
      </c>
      <c r="S28" s="126"/>
      <c r="T28" s="125" t="e">
        <f>S28/S29</f>
        <v>#DIV/0!</v>
      </c>
      <c r="U28" s="160"/>
      <c r="V28" s="165" t="e">
        <f>U28/U29</f>
        <v>#DIV/0!</v>
      </c>
      <c r="W28" s="160"/>
      <c r="X28" s="165" t="e">
        <f>W28/W29</f>
        <v>#DIV/0!</v>
      </c>
      <c r="Y28" s="166"/>
      <c r="Z28" s="165" t="e">
        <f>Y28/Y29</f>
        <v>#DIV/0!</v>
      </c>
      <c r="AA28" s="195"/>
      <c r="AB28" s="195"/>
      <c r="AC28" s="195"/>
    </row>
    <row r="29" spans="1:29" ht="15">
      <c r="A29" s="199"/>
      <c r="B29" s="127" t="s">
        <v>1248</v>
      </c>
      <c r="C29" s="128">
        <f t="shared" ref="C29:H29" si="11">SUM(C27:C28)</f>
        <v>17832</v>
      </c>
      <c r="D29" s="129">
        <f t="shared" si="11"/>
        <v>1</v>
      </c>
      <c r="E29" s="128">
        <f t="shared" si="11"/>
        <v>17832</v>
      </c>
      <c r="F29" s="129">
        <f t="shared" si="11"/>
        <v>1</v>
      </c>
      <c r="G29" s="130">
        <f t="shared" si="11"/>
        <v>2151095</v>
      </c>
      <c r="H29" s="129">
        <f t="shared" si="11"/>
        <v>1</v>
      </c>
      <c r="I29" s="167">
        <f t="shared" ref="I29:Z29" si="12">SUM(I27:I28)</f>
        <v>0</v>
      </c>
      <c r="J29" s="168" t="e">
        <f t="shared" si="12"/>
        <v>#DIV/0!</v>
      </c>
      <c r="K29" s="167">
        <f t="shared" si="12"/>
        <v>0</v>
      </c>
      <c r="L29" s="168" t="e">
        <f t="shared" si="12"/>
        <v>#DIV/0!</v>
      </c>
      <c r="M29" s="155">
        <f t="shared" si="12"/>
        <v>0</v>
      </c>
      <c r="N29" s="168" t="e">
        <f t="shared" si="12"/>
        <v>#DIV/0!</v>
      </c>
      <c r="O29" s="128">
        <f t="shared" si="12"/>
        <v>0</v>
      </c>
      <c r="P29" s="129" t="e">
        <f t="shared" si="12"/>
        <v>#DIV/0!</v>
      </c>
      <c r="Q29" s="128">
        <f t="shared" si="12"/>
        <v>0</v>
      </c>
      <c r="R29" s="129" t="e">
        <f t="shared" si="12"/>
        <v>#DIV/0!</v>
      </c>
      <c r="S29" s="130">
        <f t="shared" si="12"/>
        <v>0</v>
      </c>
      <c r="T29" s="129" t="e">
        <f t="shared" si="12"/>
        <v>#DIV/0!</v>
      </c>
      <c r="U29" s="167">
        <f t="shared" si="12"/>
        <v>0</v>
      </c>
      <c r="V29" s="168" t="e">
        <f t="shared" si="12"/>
        <v>#DIV/0!</v>
      </c>
      <c r="W29" s="167">
        <f t="shared" si="12"/>
        <v>0</v>
      </c>
      <c r="X29" s="168" t="e">
        <f t="shared" si="12"/>
        <v>#DIV/0!</v>
      </c>
      <c r="Y29" s="155">
        <f t="shared" si="12"/>
        <v>0</v>
      </c>
      <c r="Z29" s="168" t="e">
        <f t="shared" si="12"/>
        <v>#DIV/0!</v>
      </c>
      <c r="AA29" s="195"/>
      <c r="AB29" s="195"/>
      <c r="AC29" s="195"/>
    </row>
    <row r="30" spans="1:29" ht="27" customHeight="1">
      <c r="A30" s="199"/>
      <c r="B30" s="200"/>
      <c r="C30" s="200"/>
      <c r="D30" s="200"/>
      <c r="E30" s="200"/>
      <c r="F30" s="200"/>
      <c r="G30" s="200"/>
      <c r="H30" s="200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95"/>
      <c r="AB30" s="195"/>
      <c r="AC30" s="195"/>
    </row>
    <row r="31" spans="1:29" ht="18.75">
      <c r="A31" s="199"/>
      <c r="B31" s="106" t="s">
        <v>1288</v>
      </c>
      <c r="C31" s="205" t="str">
        <f>C5</f>
        <v>רבעון 1</v>
      </c>
      <c r="D31" s="206"/>
      <c r="E31" s="206"/>
      <c r="F31" s="206"/>
      <c r="G31" s="206"/>
      <c r="H31" s="207"/>
      <c r="I31" s="187" t="s">
        <v>1291</v>
      </c>
      <c r="J31" s="188"/>
      <c r="K31" s="188"/>
      <c r="L31" s="188"/>
      <c r="M31" s="188"/>
      <c r="N31" s="189"/>
      <c r="O31" s="187" t="s">
        <v>1292</v>
      </c>
      <c r="P31" s="188"/>
      <c r="Q31" s="188"/>
      <c r="R31" s="188"/>
      <c r="S31" s="188"/>
      <c r="T31" s="189"/>
      <c r="U31" s="187" t="s">
        <v>1293</v>
      </c>
      <c r="V31" s="188"/>
      <c r="W31" s="188"/>
      <c r="X31" s="188"/>
      <c r="Y31" s="188"/>
      <c r="Z31" s="189"/>
      <c r="AA31" s="195"/>
      <c r="AB31" s="195"/>
      <c r="AC31" s="195"/>
    </row>
    <row r="32" spans="1:29" ht="25.5" customHeight="1">
      <c r="A32" s="199"/>
      <c r="B32" s="182">
        <f>B6</f>
        <v>2023</v>
      </c>
      <c r="C32" s="201" t="s">
        <v>1277</v>
      </c>
      <c r="D32" s="202"/>
      <c r="E32" s="203" t="s">
        <v>1278</v>
      </c>
      <c r="F32" s="202"/>
      <c r="G32" s="203" t="s">
        <v>1279</v>
      </c>
      <c r="H32" s="204"/>
      <c r="I32" s="190" t="s">
        <v>1277</v>
      </c>
      <c r="J32" s="191"/>
      <c r="K32" s="191" t="s">
        <v>1278</v>
      </c>
      <c r="L32" s="191"/>
      <c r="M32" s="191" t="s">
        <v>1279</v>
      </c>
      <c r="N32" s="192"/>
      <c r="O32" s="190" t="s">
        <v>1277</v>
      </c>
      <c r="P32" s="191"/>
      <c r="Q32" s="191" t="s">
        <v>1278</v>
      </c>
      <c r="R32" s="191"/>
      <c r="S32" s="191" t="s">
        <v>1279</v>
      </c>
      <c r="T32" s="192"/>
      <c r="U32" s="190" t="s">
        <v>1277</v>
      </c>
      <c r="V32" s="191"/>
      <c r="W32" s="191" t="s">
        <v>1278</v>
      </c>
      <c r="X32" s="191"/>
      <c r="Y32" s="191" t="s">
        <v>1279</v>
      </c>
      <c r="Z32" s="192"/>
      <c r="AA32" s="195"/>
      <c r="AB32" s="195"/>
      <c r="AC32" s="195"/>
    </row>
    <row r="33" spans="1:31">
      <c r="A33" s="199"/>
      <c r="B33" s="183"/>
      <c r="C33" s="107" t="s">
        <v>1280</v>
      </c>
      <c r="D33" s="108" t="s">
        <v>1281</v>
      </c>
      <c r="E33" s="108" t="s">
        <v>1280</v>
      </c>
      <c r="F33" s="108" t="s">
        <v>1281</v>
      </c>
      <c r="G33" s="108" t="s">
        <v>1280</v>
      </c>
      <c r="H33" s="109" t="s">
        <v>1281</v>
      </c>
      <c r="I33" s="107" t="s">
        <v>1280</v>
      </c>
      <c r="J33" s="108" t="s">
        <v>1281</v>
      </c>
      <c r="K33" s="108" t="s">
        <v>1280</v>
      </c>
      <c r="L33" s="108" t="s">
        <v>1281</v>
      </c>
      <c r="M33" s="108" t="s">
        <v>1280</v>
      </c>
      <c r="N33" s="109" t="s">
        <v>1281</v>
      </c>
      <c r="O33" s="107" t="s">
        <v>1280</v>
      </c>
      <c r="P33" s="108" t="s">
        <v>1281</v>
      </c>
      <c r="Q33" s="108" t="s">
        <v>1280</v>
      </c>
      <c r="R33" s="108" t="s">
        <v>1281</v>
      </c>
      <c r="S33" s="108" t="s">
        <v>1280</v>
      </c>
      <c r="T33" s="109" t="s">
        <v>1281</v>
      </c>
      <c r="U33" s="107" t="s">
        <v>1280</v>
      </c>
      <c r="V33" s="108" t="s">
        <v>1281</v>
      </c>
      <c r="W33" s="108" t="s">
        <v>1280</v>
      </c>
      <c r="X33" s="108" t="s">
        <v>1281</v>
      </c>
      <c r="Y33" s="108" t="s">
        <v>1280</v>
      </c>
      <c r="Z33" s="109" t="s">
        <v>1281</v>
      </c>
      <c r="AA33" s="195"/>
      <c r="AB33" s="195"/>
      <c r="AC33" s="195"/>
    </row>
    <row r="34" spans="1:31" ht="15">
      <c r="A34" s="199"/>
      <c r="B34" s="110" t="s">
        <v>1242</v>
      </c>
      <c r="C34" s="111">
        <v>401</v>
      </c>
      <c r="D34" s="112">
        <v>2.2487662628981605E-2</v>
      </c>
      <c r="E34" s="111">
        <v>401</v>
      </c>
      <c r="F34" s="112">
        <v>2.2487662628981605E-2</v>
      </c>
      <c r="G34" s="111">
        <v>97654</v>
      </c>
      <c r="H34" s="112">
        <v>4.5397344143331651E-2</v>
      </c>
      <c r="I34" s="145"/>
      <c r="J34" s="159">
        <f>I34/$C$47</f>
        <v>0</v>
      </c>
      <c r="K34" s="145"/>
      <c r="L34" s="159">
        <f>K34/$E$47</f>
        <v>0</v>
      </c>
      <c r="M34" s="145"/>
      <c r="N34" s="159" t="e">
        <f>M34/$M$47</f>
        <v>#DIV/0!</v>
      </c>
      <c r="O34" s="111"/>
      <c r="P34" s="112" t="e">
        <f>O34/O47</f>
        <v>#DIV/0!</v>
      </c>
      <c r="Q34" s="111"/>
      <c r="R34" s="112" t="e">
        <f>Q34/Q47</f>
        <v>#DIV/0!</v>
      </c>
      <c r="S34" s="111"/>
      <c r="T34" s="112" t="e">
        <f>S34/S47</f>
        <v>#DIV/0!</v>
      </c>
      <c r="U34" s="145"/>
      <c r="V34" s="159" t="e">
        <f>U34/U47</f>
        <v>#DIV/0!</v>
      </c>
      <c r="W34" s="145"/>
      <c r="X34" s="159" t="e">
        <f>W34/W47</f>
        <v>#DIV/0!</v>
      </c>
      <c r="Y34" s="145"/>
      <c r="Z34" s="159" t="e">
        <f>Y34/$Y$47</f>
        <v>#DIV/0!</v>
      </c>
      <c r="AA34" s="195"/>
      <c r="AB34" s="195"/>
      <c r="AC34" s="195"/>
      <c r="AE34" s="170"/>
    </row>
    <row r="35" spans="1:31" ht="15">
      <c r="A35" s="199"/>
      <c r="B35" s="113" t="s">
        <v>1243</v>
      </c>
      <c r="C35" s="114">
        <v>1474</v>
      </c>
      <c r="D35" s="115">
        <v>8.2660385823239119E-2</v>
      </c>
      <c r="E35" s="114">
        <v>1474</v>
      </c>
      <c r="F35" s="115">
        <v>8.2660385823239119E-2</v>
      </c>
      <c r="G35" s="114">
        <v>624740</v>
      </c>
      <c r="H35" s="115">
        <v>0.29042882810847498</v>
      </c>
      <c r="I35" s="160"/>
      <c r="J35" s="161">
        <f t="shared" ref="J35:J45" si="13">I35/$C$47</f>
        <v>0</v>
      </c>
      <c r="K35" s="160"/>
      <c r="L35" s="161">
        <f t="shared" ref="L35:L45" si="14">K35/$E$47</f>
        <v>0</v>
      </c>
      <c r="M35" s="160"/>
      <c r="N35" s="161" t="e">
        <f t="shared" ref="N35:N45" si="15">M35/$M$47</f>
        <v>#DIV/0!</v>
      </c>
      <c r="O35" s="114"/>
      <c r="P35" s="115" t="e">
        <f>O35/O47</f>
        <v>#DIV/0!</v>
      </c>
      <c r="Q35" s="114"/>
      <c r="R35" s="115" t="e">
        <f>Q35/Q47</f>
        <v>#DIV/0!</v>
      </c>
      <c r="S35" s="114"/>
      <c r="T35" s="115" t="e">
        <f>S35/S47</f>
        <v>#DIV/0!</v>
      </c>
      <c r="U35" s="160"/>
      <c r="V35" s="161" t="e">
        <f>U35/U47</f>
        <v>#DIV/0!</v>
      </c>
      <c r="W35" s="160"/>
      <c r="X35" s="161" t="e">
        <f>W35/W47</f>
        <v>#DIV/0!</v>
      </c>
      <c r="Y35" s="160"/>
      <c r="Z35" s="161" t="e">
        <f t="shared" ref="Z35:Z46" si="16">Y35/$Y$47</f>
        <v>#DIV/0!</v>
      </c>
      <c r="AA35" s="195"/>
      <c r="AB35" s="195"/>
      <c r="AC35" s="195"/>
      <c r="AE35" s="170"/>
    </row>
    <row r="36" spans="1:31" ht="15">
      <c r="A36" s="199"/>
      <c r="B36" s="113" t="s">
        <v>1282</v>
      </c>
      <c r="C36" s="137">
        <v>0</v>
      </c>
      <c r="D36" s="138">
        <v>0</v>
      </c>
      <c r="E36" s="137">
        <v>0</v>
      </c>
      <c r="F36" s="138">
        <v>0</v>
      </c>
      <c r="G36" s="137">
        <v>0</v>
      </c>
      <c r="H36" s="138">
        <v>0</v>
      </c>
      <c r="I36" s="147"/>
      <c r="J36" s="148">
        <f t="shared" si="13"/>
        <v>0</v>
      </c>
      <c r="K36" s="147"/>
      <c r="L36" s="148">
        <f t="shared" si="14"/>
        <v>0</v>
      </c>
      <c r="M36" s="147"/>
      <c r="N36" s="148" t="e">
        <f t="shared" si="15"/>
        <v>#DIV/0!</v>
      </c>
      <c r="O36" s="137"/>
      <c r="P36" s="138" t="e">
        <f>O36/O47</f>
        <v>#DIV/0!</v>
      </c>
      <c r="Q36" s="137"/>
      <c r="R36" s="138" t="e">
        <f>Q36/Q47</f>
        <v>#DIV/0!</v>
      </c>
      <c r="S36" s="137"/>
      <c r="T36" s="138" t="e">
        <f>S36/S47</f>
        <v>#DIV/0!</v>
      </c>
      <c r="U36" s="147"/>
      <c r="V36" s="148" t="e">
        <f>U36/U47</f>
        <v>#DIV/0!</v>
      </c>
      <c r="W36" s="147"/>
      <c r="X36" s="148" t="e">
        <f>W36/W47</f>
        <v>#DIV/0!</v>
      </c>
      <c r="Y36" s="147"/>
      <c r="Z36" s="148" t="e">
        <f t="shared" si="16"/>
        <v>#DIV/0!</v>
      </c>
      <c r="AA36" s="195"/>
      <c r="AB36" s="195"/>
      <c r="AC36" s="195"/>
      <c r="AE36" s="170"/>
    </row>
    <row r="37" spans="1:31" ht="15">
      <c r="A37" s="199"/>
      <c r="B37" s="113" t="s">
        <v>1244</v>
      </c>
      <c r="C37" s="114">
        <v>6264</v>
      </c>
      <c r="D37" s="115">
        <v>0.35127860026917901</v>
      </c>
      <c r="E37" s="114">
        <v>6264</v>
      </c>
      <c r="F37" s="115">
        <v>0.35127860026917901</v>
      </c>
      <c r="G37" s="114">
        <v>1220284</v>
      </c>
      <c r="H37" s="115">
        <v>0.56728503390133866</v>
      </c>
      <c r="I37" s="160"/>
      <c r="J37" s="161">
        <f t="shared" si="13"/>
        <v>0</v>
      </c>
      <c r="K37" s="160"/>
      <c r="L37" s="161">
        <f t="shared" si="14"/>
        <v>0</v>
      </c>
      <c r="M37" s="160"/>
      <c r="N37" s="161" t="e">
        <f t="shared" si="15"/>
        <v>#DIV/0!</v>
      </c>
      <c r="O37" s="114"/>
      <c r="P37" s="115" t="e">
        <f>O37/O47</f>
        <v>#DIV/0!</v>
      </c>
      <c r="Q37" s="114"/>
      <c r="R37" s="115" t="e">
        <f>Q37/Q47</f>
        <v>#DIV/0!</v>
      </c>
      <c r="S37" s="114"/>
      <c r="T37" s="115" t="e">
        <f>S37/S47</f>
        <v>#DIV/0!</v>
      </c>
      <c r="U37" s="160"/>
      <c r="V37" s="161" t="e">
        <f>U37/U47</f>
        <v>#DIV/0!</v>
      </c>
      <c r="W37" s="160"/>
      <c r="X37" s="161" t="e">
        <f>W37/W47</f>
        <v>#DIV/0!</v>
      </c>
      <c r="Y37" s="160"/>
      <c r="Z37" s="161" t="e">
        <f t="shared" si="16"/>
        <v>#DIV/0!</v>
      </c>
      <c r="AA37" s="195"/>
      <c r="AB37" s="195"/>
      <c r="AC37" s="195"/>
      <c r="AE37" s="170"/>
    </row>
    <row r="38" spans="1:31" ht="15">
      <c r="A38" s="199"/>
      <c r="B38" s="113" t="s">
        <v>1245</v>
      </c>
      <c r="C38" s="114">
        <v>31</v>
      </c>
      <c r="D38" s="115">
        <v>1.7384477344100494E-3</v>
      </c>
      <c r="E38" s="114">
        <v>31</v>
      </c>
      <c r="F38" s="115">
        <v>1.7384477344100494E-3</v>
      </c>
      <c r="G38" s="114">
        <v>2513</v>
      </c>
      <c r="H38" s="115">
        <v>1.1682422208224184E-3</v>
      </c>
      <c r="I38" s="160"/>
      <c r="J38" s="161">
        <f t="shared" si="13"/>
        <v>0</v>
      </c>
      <c r="K38" s="160"/>
      <c r="L38" s="161">
        <f t="shared" si="14"/>
        <v>0</v>
      </c>
      <c r="M38" s="160"/>
      <c r="N38" s="161" t="e">
        <f t="shared" si="15"/>
        <v>#DIV/0!</v>
      </c>
      <c r="O38" s="114"/>
      <c r="P38" s="115" t="e">
        <f>O38/O47</f>
        <v>#DIV/0!</v>
      </c>
      <c r="Q38" s="114"/>
      <c r="R38" s="115" t="e">
        <f>Q38/Q47</f>
        <v>#DIV/0!</v>
      </c>
      <c r="S38" s="114"/>
      <c r="T38" s="115" t="e">
        <f>S38/S47</f>
        <v>#DIV/0!</v>
      </c>
      <c r="U38" s="160"/>
      <c r="V38" s="161" t="e">
        <f>U38/U47</f>
        <v>#DIV/0!</v>
      </c>
      <c r="W38" s="160"/>
      <c r="X38" s="161" t="e">
        <f>W38/W47</f>
        <v>#DIV/0!</v>
      </c>
      <c r="Y38" s="160"/>
      <c r="Z38" s="161" t="e">
        <f t="shared" si="16"/>
        <v>#DIV/0!</v>
      </c>
      <c r="AA38" s="195"/>
      <c r="AB38" s="195"/>
      <c r="AC38" s="195"/>
      <c r="AE38" s="170"/>
    </row>
    <row r="39" spans="1:31" ht="15">
      <c r="A39" s="199"/>
      <c r="B39" s="113" t="s">
        <v>1246</v>
      </c>
      <c r="C39" s="137">
        <v>0</v>
      </c>
      <c r="D39" s="138">
        <v>0</v>
      </c>
      <c r="E39" s="137">
        <v>0</v>
      </c>
      <c r="F39" s="138">
        <v>0</v>
      </c>
      <c r="G39" s="137">
        <v>0</v>
      </c>
      <c r="H39" s="138">
        <v>0</v>
      </c>
      <c r="I39" s="162"/>
      <c r="J39" s="148">
        <f t="shared" si="13"/>
        <v>0</v>
      </c>
      <c r="K39" s="162"/>
      <c r="L39" s="148">
        <f t="shared" si="14"/>
        <v>0</v>
      </c>
      <c r="M39" s="147"/>
      <c r="N39" s="148" t="e">
        <f t="shared" si="15"/>
        <v>#DIV/0!</v>
      </c>
      <c r="O39" s="137"/>
      <c r="P39" s="138" t="e">
        <f>O39/O47</f>
        <v>#DIV/0!</v>
      </c>
      <c r="Q39" s="137"/>
      <c r="R39" s="138" t="e">
        <f>Q39/Q47</f>
        <v>#DIV/0!</v>
      </c>
      <c r="S39" s="137"/>
      <c r="T39" s="138" t="e">
        <f>S39/S47</f>
        <v>#DIV/0!</v>
      </c>
      <c r="U39" s="147"/>
      <c r="V39" s="148" t="e">
        <f>U39/U47</f>
        <v>#DIV/0!</v>
      </c>
      <c r="W39" s="147"/>
      <c r="X39" s="148" t="e">
        <f>W39/W47</f>
        <v>#DIV/0!</v>
      </c>
      <c r="Y39" s="147"/>
      <c r="Z39" s="148" t="e">
        <f t="shared" si="16"/>
        <v>#DIV/0!</v>
      </c>
      <c r="AA39" s="195"/>
      <c r="AB39" s="195"/>
      <c r="AC39" s="195"/>
      <c r="AE39" s="170"/>
    </row>
    <row r="40" spans="1:31" ht="15">
      <c r="A40" s="199"/>
      <c r="B40" s="113" t="s">
        <v>1247</v>
      </c>
      <c r="C40" s="114">
        <v>9647</v>
      </c>
      <c r="D40" s="115">
        <v>0.54099371915657246</v>
      </c>
      <c r="E40" s="114">
        <v>9647</v>
      </c>
      <c r="F40" s="115">
        <v>0.54099371915657246</v>
      </c>
      <c r="G40" s="114">
        <v>114960</v>
      </c>
      <c r="H40" s="115">
        <v>5.3442549027355832E-2</v>
      </c>
      <c r="I40" s="160"/>
      <c r="J40" s="161">
        <f t="shared" si="13"/>
        <v>0</v>
      </c>
      <c r="K40" s="160"/>
      <c r="L40" s="161">
        <f t="shared" si="14"/>
        <v>0</v>
      </c>
      <c r="M40" s="160"/>
      <c r="N40" s="161" t="e">
        <f t="shared" si="15"/>
        <v>#DIV/0!</v>
      </c>
      <c r="O40" s="114"/>
      <c r="P40" s="115" t="e">
        <f>O40/O47</f>
        <v>#DIV/0!</v>
      </c>
      <c r="Q40" s="114"/>
      <c r="R40" s="115" t="e">
        <f>Q40/Q47</f>
        <v>#DIV/0!</v>
      </c>
      <c r="S40" s="114"/>
      <c r="T40" s="115" t="e">
        <f>S40/S47</f>
        <v>#DIV/0!</v>
      </c>
      <c r="U40" s="160"/>
      <c r="V40" s="161" t="e">
        <f>U40/U47</f>
        <v>#DIV/0!</v>
      </c>
      <c r="W40" s="160"/>
      <c r="X40" s="161" t="e">
        <f>W40/W47</f>
        <v>#DIV/0!</v>
      </c>
      <c r="Y40" s="160"/>
      <c r="Z40" s="161" t="e">
        <f t="shared" si="16"/>
        <v>#DIV/0!</v>
      </c>
      <c r="AA40" s="195"/>
      <c r="AB40" s="195"/>
      <c r="AC40" s="195"/>
      <c r="AE40" s="170"/>
    </row>
    <row r="41" spans="1:31" ht="15">
      <c r="A41" s="199"/>
      <c r="B41" s="113" t="s">
        <v>1283</v>
      </c>
      <c r="C41" s="137">
        <v>0</v>
      </c>
      <c r="D41" s="138">
        <v>0</v>
      </c>
      <c r="E41" s="137">
        <v>0</v>
      </c>
      <c r="F41" s="138">
        <v>0</v>
      </c>
      <c r="G41" s="137">
        <v>0</v>
      </c>
      <c r="H41" s="138">
        <v>0</v>
      </c>
      <c r="I41" s="147"/>
      <c r="J41" s="148">
        <f t="shared" si="13"/>
        <v>0</v>
      </c>
      <c r="K41" s="147"/>
      <c r="L41" s="148">
        <f t="shared" si="14"/>
        <v>0</v>
      </c>
      <c r="M41" s="147"/>
      <c r="N41" s="148" t="e">
        <f t="shared" si="15"/>
        <v>#DIV/0!</v>
      </c>
      <c r="O41" s="137"/>
      <c r="P41" s="138" t="e">
        <f>O41/O47</f>
        <v>#DIV/0!</v>
      </c>
      <c r="Q41" s="137"/>
      <c r="R41" s="138" t="e">
        <f>Q41/Q47</f>
        <v>#DIV/0!</v>
      </c>
      <c r="S41" s="137"/>
      <c r="T41" s="138" t="e">
        <f>S41/S47</f>
        <v>#DIV/0!</v>
      </c>
      <c r="U41" s="160"/>
      <c r="V41" s="148" t="e">
        <f>U41/U47</f>
        <v>#DIV/0!</v>
      </c>
      <c r="W41" s="160"/>
      <c r="X41" s="175" t="e">
        <f>W41/W47</f>
        <v>#DIV/0!</v>
      </c>
      <c r="Y41" s="160"/>
      <c r="Z41" s="148" t="e">
        <f t="shared" si="16"/>
        <v>#DIV/0!</v>
      </c>
      <c r="AA41" s="195"/>
      <c r="AB41" s="195"/>
      <c r="AC41" s="195"/>
      <c r="AE41" s="170"/>
    </row>
    <row r="42" spans="1:31" ht="15">
      <c r="A42" s="199"/>
      <c r="B42" s="113" t="s">
        <v>1273</v>
      </c>
      <c r="C42" s="137">
        <v>0</v>
      </c>
      <c r="D42" s="138">
        <v>0</v>
      </c>
      <c r="E42" s="137">
        <v>0</v>
      </c>
      <c r="F42" s="138">
        <v>0</v>
      </c>
      <c r="G42" s="114">
        <v>90404</v>
      </c>
      <c r="H42" s="115">
        <v>4.2026967660656549E-2</v>
      </c>
      <c r="I42" s="147"/>
      <c r="J42" s="148">
        <f t="shared" si="13"/>
        <v>0</v>
      </c>
      <c r="K42" s="147"/>
      <c r="L42" s="148">
        <f t="shared" si="14"/>
        <v>0</v>
      </c>
      <c r="M42" s="160"/>
      <c r="N42" s="161" t="e">
        <f t="shared" si="15"/>
        <v>#DIV/0!</v>
      </c>
      <c r="O42" s="137"/>
      <c r="P42" s="138" t="e">
        <f>O42/O47</f>
        <v>#DIV/0!</v>
      </c>
      <c r="Q42" s="137"/>
      <c r="R42" s="138" t="e">
        <f>Q42/Q47</f>
        <v>#DIV/0!</v>
      </c>
      <c r="S42" s="114"/>
      <c r="T42" s="115" t="e">
        <f>S42/S47</f>
        <v>#DIV/0!</v>
      </c>
      <c r="U42" s="160"/>
      <c r="V42" s="148" t="e">
        <f>U42/U47</f>
        <v>#DIV/0!</v>
      </c>
      <c r="W42" s="160"/>
      <c r="X42" s="175" t="e">
        <f>W42/W47</f>
        <v>#DIV/0!</v>
      </c>
      <c r="Y42" s="160"/>
      <c r="Z42" s="161" t="e">
        <f t="shared" si="16"/>
        <v>#DIV/0!</v>
      </c>
      <c r="AA42" s="195"/>
      <c r="AB42" s="195"/>
      <c r="AC42" s="195"/>
      <c r="AE42" s="170"/>
    </row>
    <row r="43" spans="1:31" ht="15">
      <c r="A43" s="199"/>
      <c r="B43" s="113" t="s">
        <v>1284</v>
      </c>
      <c r="C43" s="114">
        <v>15</v>
      </c>
      <c r="D43" s="115">
        <v>8.4118438761776582E-4</v>
      </c>
      <c r="E43" s="114">
        <v>15</v>
      </c>
      <c r="F43" s="115">
        <v>8.4118438761776582E-4</v>
      </c>
      <c r="G43" s="114">
        <v>540</v>
      </c>
      <c r="H43" s="115">
        <v>2.5103493801993866E-4</v>
      </c>
      <c r="I43" s="160"/>
      <c r="J43" s="161">
        <f t="shared" si="13"/>
        <v>0</v>
      </c>
      <c r="K43" s="160"/>
      <c r="L43" s="161">
        <f t="shared" si="14"/>
        <v>0</v>
      </c>
      <c r="M43" s="160"/>
      <c r="N43" s="161" t="e">
        <f t="shared" si="15"/>
        <v>#DIV/0!</v>
      </c>
      <c r="O43" s="114"/>
      <c r="P43" s="115" t="e">
        <f>O43/O47</f>
        <v>#DIV/0!</v>
      </c>
      <c r="Q43" s="114"/>
      <c r="R43" s="115" t="e">
        <f>Q43/Q47</f>
        <v>#DIV/0!</v>
      </c>
      <c r="S43" s="114"/>
      <c r="T43" s="115" t="e">
        <f>S43/S47</f>
        <v>#DIV/0!</v>
      </c>
      <c r="U43" s="160"/>
      <c r="V43" s="161" t="e">
        <f>U43/U47</f>
        <v>#DIV/0!</v>
      </c>
      <c r="W43" s="160"/>
      <c r="X43" s="161" t="e">
        <f>W43/W47</f>
        <v>#DIV/0!</v>
      </c>
      <c r="Y43" s="160"/>
      <c r="Z43" s="161" t="e">
        <f t="shared" si="16"/>
        <v>#DIV/0!</v>
      </c>
      <c r="AA43" s="195"/>
      <c r="AB43" s="195"/>
      <c r="AC43" s="195"/>
      <c r="AE43" s="170"/>
    </row>
    <row r="44" spans="1:31" ht="15">
      <c r="A44" s="199"/>
      <c r="B44" s="113" t="s">
        <v>1285</v>
      </c>
      <c r="C44" s="137">
        <v>0</v>
      </c>
      <c r="D44" s="138">
        <v>0</v>
      </c>
      <c r="E44" s="137">
        <v>0</v>
      </c>
      <c r="F44" s="138">
        <v>0</v>
      </c>
      <c r="G44" s="137">
        <v>0</v>
      </c>
      <c r="H44" s="138">
        <v>0</v>
      </c>
      <c r="I44" s="147"/>
      <c r="J44" s="148">
        <f t="shared" si="13"/>
        <v>0</v>
      </c>
      <c r="K44" s="147"/>
      <c r="L44" s="148">
        <f t="shared" si="14"/>
        <v>0</v>
      </c>
      <c r="M44" s="147"/>
      <c r="N44" s="148" t="e">
        <f t="shared" si="15"/>
        <v>#DIV/0!</v>
      </c>
      <c r="O44" s="137"/>
      <c r="P44" s="138" t="e">
        <f>O44/O47</f>
        <v>#DIV/0!</v>
      </c>
      <c r="Q44" s="137"/>
      <c r="R44" s="138" t="e">
        <f>Q44/Q47</f>
        <v>#DIV/0!</v>
      </c>
      <c r="S44" s="137"/>
      <c r="T44" s="138" t="e">
        <f>S44/S47</f>
        <v>#DIV/0!</v>
      </c>
      <c r="U44" s="147"/>
      <c r="V44" s="148" t="e">
        <f>U44/U47</f>
        <v>#DIV/0!</v>
      </c>
      <c r="W44" s="147"/>
      <c r="X44" s="148" t="e">
        <f>W44/W47</f>
        <v>#DIV/0!</v>
      </c>
      <c r="Y44" s="147"/>
      <c r="Z44" s="148" t="e">
        <f t="shared" si="16"/>
        <v>#DIV/0!</v>
      </c>
      <c r="AA44" s="195"/>
      <c r="AB44" s="195"/>
      <c r="AC44" s="195"/>
      <c r="AE44" s="170"/>
    </row>
    <row r="45" spans="1:31" ht="15">
      <c r="A45" s="199"/>
      <c r="B45" s="113" t="s">
        <v>1286</v>
      </c>
      <c r="C45" s="137">
        <v>0</v>
      </c>
      <c r="D45" s="138">
        <v>0</v>
      </c>
      <c r="E45" s="137">
        <v>0</v>
      </c>
      <c r="F45" s="138">
        <v>0</v>
      </c>
      <c r="G45" s="137">
        <v>0</v>
      </c>
      <c r="H45" s="138">
        <v>0</v>
      </c>
      <c r="I45" s="147"/>
      <c r="J45" s="148">
        <f t="shared" si="13"/>
        <v>0</v>
      </c>
      <c r="K45" s="147"/>
      <c r="L45" s="148">
        <f t="shared" si="14"/>
        <v>0</v>
      </c>
      <c r="M45" s="147"/>
      <c r="N45" s="148" t="e">
        <f t="shared" si="15"/>
        <v>#DIV/0!</v>
      </c>
      <c r="O45" s="137"/>
      <c r="P45" s="138" t="e">
        <f>O45/O47</f>
        <v>#DIV/0!</v>
      </c>
      <c r="Q45" s="137"/>
      <c r="R45" s="138" t="e">
        <f>Q45/Q47</f>
        <v>#DIV/0!</v>
      </c>
      <c r="S45" s="137"/>
      <c r="T45" s="138" t="e">
        <f>S45/S47</f>
        <v>#DIV/0!</v>
      </c>
      <c r="U45" s="147"/>
      <c r="V45" s="148" t="e">
        <f>U45/U47</f>
        <v>#DIV/0!</v>
      </c>
      <c r="W45" s="147"/>
      <c r="X45" s="148" t="e">
        <f>W45/W47</f>
        <v>#DIV/0!</v>
      </c>
      <c r="Y45" s="147"/>
      <c r="Z45" s="148" t="e">
        <f t="shared" si="16"/>
        <v>#DIV/0!</v>
      </c>
      <c r="AA45" s="195"/>
      <c r="AB45" s="195"/>
      <c r="AC45" s="195"/>
      <c r="AE45" s="170"/>
    </row>
    <row r="46" spans="1:31" ht="15">
      <c r="A46" s="199"/>
      <c r="B46" s="113" t="s">
        <v>1287</v>
      </c>
      <c r="C46" s="137">
        <v>0</v>
      </c>
      <c r="D46" s="138">
        <v>0</v>
      </c>
      <c r="E46" s="137">
        <v>0</v>
      </c>
      <c r="F46" s="138">
        <v>0</v>
      </c>
      <c r="G46" s="137">
        <v>0</v>
      </c>
      <c r="H46" s="138">
        <v>0</v>
      </c>
      <c r="I46" s="147"/>
      <c r="J46" s="148">
        <v>0</v>
      </c>
      <c r="K46" s="147"/>
      <c r="L46" s="148">
        <v>0</v>
      </c>
      <c r="M46" s="147"/>
      <c r="N46" s="148">
        <v>0</v>
      </c>
      <c r="O46" s="137"/>
      <c r="P46" s="138">
        <v>0</v>
      </c>
      <c r="Q46" s="137"/>
      <c r="R46" s="138">
        <v>0</v>
      </c>
      <c r="S46" s="137"/>
      <c r="T46" s="138">
        <v>0</v>
      </c>
      <c r="U46" s="160"/>
      <c r="V46" s="148">
        <v>0</v>
      </c>
      <c r="W46" s="147"/>
      <c r="X46" s="175">
        <v>0</v>
      </c>
      <c r="Y46" s="147"/>
      <c r="Z46" s="148" t="e">
        <f t="shared" si="16"/>
        <v>#DIV/0!</v>
      </c>
      <c r="AA46" s="195"/>
      <c r="AB46" s="195"/>
      <c r="AC46" s="195"/>
      <c r="AE46" s="170"/>
    </row>
    <row r="47" spans="1:31" ht="15">
      <c r="A47" s="199"/>
      <c r="B47" s="116" t="s">
        <v>1248</v>
      </c>
      <c r="C47" s="117">
        <f t="shared" ref="C47:H47" si="17">SUM(C34:C46)</f>
        <v>17832</v>
      </c>
      <c r="D47" s="118">
        <f t="shared" si="17"/>
        <v>1</v>
      </c>
      <c r="E47" s="117">
        <f t="shared" si="17"/>
        <v>17832</v>
      </c>
      <c r="F47" s="118">
        <f t="shared" si="17"/>
        <v>1</v>
      </c>
      <c r="G47" s="117">
        <f t="shared" si="17"/>
        <v>2151095</v>
      </c>
      <c r="H47" s="118">
        <f t="shared" si="17"/>
        <v>0.99999999999999989</v>
      </c>
      <c r="I47" s="149">
        <f t="shared" ref="I47:T47" si="18">SUM(I34:I46)</f>
        <v>0</v>
      </c>
      <c r="J47" s="163">
        <f t="shared" si="18"/>
        <v>0</v>
      </c>
      <c r="K47" s="149">
        <f t="shared" si="18"/>
        <v>0</v>
      </c>
      <c r="L47" s="163">
        <f t="shared" si="18"/>
        <v>0</v>
      </c>
      <c r="M47" s="149">
        <f t="shared" si="18"/>
        <v>0</v>
      </c>
      <c r="N47" s="163" t="e">
        <f t="shared" si="18"/>
        <v>#DIV/0!</v>
      </c>
      <c r="O47" s="117">
        <f t="shared" si="18"/>
        <v>0</v>
      </c>
      <c r="P47" s="118" t="e">
        <f t="shared" si="18"/>
        <v>#DIV/0!</v>
      </c>
      <c r="Q47" s="117">
        <f t="shared" si="18"/>
        <v>0</v>
      </c>
      <c r="R47" s="118" t="e">
        <f t="shared" si="18"/>
        <v>#DIV/0!</v>
      </c>
      <c r="S47" s="117">
        <f t="shared" si="18"/>
        <v>0</v>
      </c>
      <c r="T47" s="118" t="e">
        <f t="shared" si="18"/>
        <v>#DIV/0!</v>
      </c>
      <c r="U47" s="149">
        <f t="shared" ref="U47:Z47" si="19">SUM(U34:U46)</f>
        <v>0</v>
      </c>
      <c r="V47" s="163" t="e">
        <f t="shared" si="19"/>
        <v>#DIV/0!</v>
      </c>
      <c r="W47" s="149">
        <f t="shared" si="19"/>
        <v>0</v>
      </c>
      <c r="X47" s="163" t="e">
        <f t="shared" si="19"/>
        <v>#DIV/0!</v>
      </c>
      <c r="Y47" s="149">
        <f t="shared" si="19"/>
        <v>0</v>
      </c>
      <c r="Z47" s="163" t="e">
        <f t="shared" si="19"/>
        <v>#DIV/0!</v>
      </c>
      <c r="AA47" s="195"/>
      <c r="AB47" s="195"/>
      <c r="AC47" s="195"/>
      <c r="AE47" s="170"/>
    </row>
    <row r="48" spans="1:31" ht="15">
      <c r="A48" s="199"/>
      <c r="B48" s="184"/>
      <c r="C48" s="184"/>
      <c r="D48" s="184"/>
      <c r="E48" s="184"/>
      <c r="F48" s="184"/>
      <c r="G48" s="184"/>
      <c r="H48" s="184"/>
      <c r="I48" s="119"/>
      <c r="J48" s="120"/>
      <c r="K48" s="119"/>
      <c r="L48" s="120"/>
      <c r="M48" s="119"/>
      <c r="N48" s="120"/>
      <c r="O48" s="119"/>
      <c r="P48" s="120"/>
      <c r="Q48" s="119"/>
      <c r="R48" s="120"/>
      <c r="S48" s="119"/>
      <c r="T48" s="120"/>
      <c r="U48" s="119"/>
      <c r="V48" s="120"/>
      <c r="W48" s="119"/>
      <c r="X48" s="120"/>
      <c r="Y48" s="178"/>
      <c r="Z48" s="120"/>
      <c r="AA48" s="195"/>
      <c r="AB48" s="195"/>
      <c r="AC48" s="195"/>
      <c r="AE48" s="170"/>
    </row>
    <row r="49" spans="1:31" ht="15">
      <c r="A49" s="199"/>
      <c r="B49" s="133" t="s">
        <v>1272</v>
      </c>
      <c r="C49" s="111">
        <v>8185</v>
      </c>
      <c r="D49" s="122">
        <v>0.45900628084342754</v>
      </c>
      <c r="E49" s="111">
        <v>8185</v>
      </c>
      <c r="F49" s="122">
        <v>0.45900628084342754</v>
      </c>
      <c r="G49" s="111">
        <v>2036135.1983699999</v>
      </c>
      <c r="H49" s="122">
        <v>0.94655754319079344</v>
      </c>
      <c r="I49" s="145"/>
      <c r="J49" s="164" t="e">
        <f>I49/I51</f>
        <v>#DIV/0!</v>
      </c>
      <c r="K49" s="145"/>
      <c r="L49" s="164" t="e">
        <f>K49/K51</f>
        <v>#DIV/0!</v>
      </c>
      <c r="M49" s="145"/>
      <c r="N49" s="164" t="e">
        <f>M49/M51</f>
        <v>#DIV/0!</v>
      </c>
      <c r="O49" s="111"/>
      <c r="P49" s="122" t="e">
        <f>O49/O51</f>
        <v>#DIV/0!</v>
      </c>
      <c r="Q49" s="111"/>
      <c r="R49" s="122" t="e">
        <f>Q49/Q51</f>
        <v>#DIV/0!</v>
      </c>
      <c r="S49" s="111"/>
      <c r="T49" s="122" t="e">
        <f>S49/S51</f>
        <v>#DIV/0!</v>
      </c>
      <c r="U49" s="145"/>
      <c r="V49" s="164" t="e">
        <f>U49/U51</f>
        <v>#DIV/0!</v>
      </c>
      <c r="W49" s="145"/>
      <c r="X49" s="164" t="e">
        <f>W49/W51</f>
        <v>#DIV/0!</v>
      </c>
      <c r="Y49" s="152"/>
      <c r="Z49" s="164" t="e">
        <f>Y49/Y51</f>
        <v>#DIV/0!</v>
      </c>
      <c r="AA49" s="195"/>
      <c r="AB49" s="195"/>
      <c r="AC49" s="195"/>
      <c r="AE49" s="170"/>
    </row>
    <row r="50" spans="1:31" ht="15">
      <c r="A50" s="199"/>
      <c r="B50" s="134" t="s">
        <v>1112</v>
      </c>
      <c r="C50" s="114">
        <v>9647</v>
      </c>
      <c r="D50" s="125">
        <v>0.54099371915657246</v>
      </c>
      <c r="E50" s="114">
        <v>9647</v>
      </c>
      <c r="F50" s="125">
        <v>0.54099371915657246</v>
      </c>
      <c r="G50" s="126">
        <v>114959.80163</v>
      </c>
      <c r="H50" s="125">
        <v>5.3442456809206472E-2</v>
      </c>
      <c r="I50" s="160"/>
      <c r="J50" s="165" t="e">
        <f>I50/I51</f>
        <v>#DIV/0!</v>
      </c>
      <c r="K50" s="160"/>
      <c r="L50" s="165" t="e">
        <f>K50/K51</f>
        <v>#DIV/0!</v>
      </c>
      <c r="M50" s="166"/>
      <c r="N50" s="165" t="e">
        <f>M50/M51</f>
        <v>#DIV/0!</v>
      </c>
      <c r="O50" s="114"/>
      <c r="P50" s="125" t="e">
        <f>O50/O51</f>
        <v>#DIV/0!</v>
      </c>
      <c r="Q50" s="114"/>
      <c r="R50" s="125" t="e">
        <f>Q50/Q51</f>
        <v>#DIV/0!</v>
      </c>
      <c r="S50" s="126"/>
      <c r="T50" s="125" t="e">
        <f>S50/S51</f>
        <v>#DIV/0!</v>
      </c>
      <c r="U50" s="160"/>
      <c r="V50" s="165" t="e">
        <f>U50/U51</f>
        <v>#DIV/0!</v>
      </c>
      <c r="W50" s="160"/>
      <c r="X50" s="165" t="e">
        <f>W50/W51</f>
        <v>#DIV/0!</v>
      </c>
      <c r="Y50" s="166"/>
      <c r="Z50" s="165" t="e">
        <f>Y50/Y51</f>
        <v>#DIV/0!</v>
      </c>
      <c r="AA50" s="195"/>
      <c r="AB50" s="195"/>
      <c r="AC50" s="195"/>
      <c r="AE50" s="170"/>
    </row>
    <row r="51" spans="1:31" ht="15">
      <c r="A51" s="199"/>
      <c r="B51" s="135" t="s">
        <v>1248</v>
      </c>
      <c r="C51" s="128">
        <f t="shared" ref="C51:H51" si="20">SUM(C49:C50)</f>
        <v>17832</v>
      </c>
      <c r="D51" s="129">
        <f t="shared" si="20"/>
        <v>1</v>
      </c>
      <c r="E51" s="128">
        <f t="shared" si="20"/>
        <v>17832</v>
      </c>
      <c r="F51" s="129">
        <f t="shared" si="20"/>
        <v>1</v>
      </c>
      <c r="G51" s="128">
        <f t="shared" si="20"/>
        <v>2151095</v>
      </c>
      <c r="H51" s="129">
        <f t="shared" si="20"/>
        <v>0.99999999999999989</v>
      </c>
      <c r="I51" s="167">
        <f t="shared" ref="I51:Z51" si="21">SUM(I49:I50)</f>
        <v>0</v>
      </c>
      <c r="J51" s="168" t="e">
        <f t="shared" si="21"/>
        <v>#DIV/0!</v>
      </c>
      <c r="K51" s="167">
        <f t="shared" si="21"/>
        <v>0</v>
      </c>
      <c r="L51" s="168" t="e">
        <f t="shared" si="21"/>
        <v>#DIV/0!</v>
      </c>
      <c r="M51" s="167">
        <f t="shared" si="21"/>
        <v>0</v>
      </c>
      <c r="N51" s="168" t="e">
        <f t="shared" si="21"/>
        <v>#DIV/0!</v>
      </c>
      <c r="O51" s="128">
        <f t="shared" si="21"/>
        <v>0</v>
      </c>
      <c r="P51" s="129" t="e">
        <f t="shared" si="21"/>
        <v>#DIV/0!</v>
      </c>
      <c r="Q51" s="128">
        <f t="shared" si="21"/>
        <v>0</v>
      </c>
      <c r="R51" s="129" t="e">
        <f t="shared" si="21"/>
        <v>#DIV/0!</v>
      </c>
      <c r="S51" s="128">
        <f t="shared" si="21"/>
        <v>0</v>
      </c>
      <c r="T51" s="129" t="e">
        <f t="shared" si="21"/>
        <v>#DIV/0!</v>
      </c>
      <c r="U51" s="149">
        <f t="shared" si="21"/>
        <v>0</v>
      </c>
      <c r="V51" s="163" t="e">
        <f t="shared" si="21"/>
        <v>#DIV/0!</v>
      </c>
      <c r="W51" s="149">
        <f t="shared" si="21"/>
        <v>0</v>
      </c>
      <c r="X51" s="163" t="e">
        <f t="shared" si="21"/>
        <v>#DIV/0!</v>
      </c>
      <c r="Y51" s="149">
        <f t="shared" si="21"/>
        <v>0</v>
      </c>
      <c r="Z51" s="163" t="e">
        <f t="shared" si="21"/>
        <v>#DIV/0!</v>
      </c>
      <c r="AA51" s="195"/>
      <c r="AB51" s="195"/>
      <c r="AC51" s="195"/>
      <c r="AE51" s="170"/>
    </row>
    <row r="52" spans="1:31" ht="15">
      <c r="A52" s="199"/>
      <c r="B52" s="185"/>
      <c r="C52" s="185"/>
      <c r="D52" s="185"/>
      <c r="E52" s="185"/>
      <c r="F52" s="185"/>
      <c r="G52" s="185"/>
      <c r="H52" s="185"/>
      <c r="I52" s="131"/>
      <c r="J52" s="132"/>
      <c r="K52" s="131"/>
      <c r="L52" s="132"/>
      <c r="M52" s="131"/>
      <c r="N52" s="132"/>
      <c r="O52" s="131"/>
      <c r="P52" s="132"/>
      <c r="Q52" s="131"/>
      <c r="R52" s="132"/>
      <c r="S52" s="131"/>
      <c r="T52" s="132"/>
      <c r="U52" s="131"/>
      <c r="V52" s="132"/>
      <c r="W52" s="131"/>
      <c r="X52" s="132"/>
      <c r="Y52" s="131"/>
      <c r="Z52" s="132"/>
      <c r="AA52" s="195"/>
      <c r="AB52" s="195"/>
      <c r="AC52" s="195"/>
      <c r="AE52" s="170"/>
    </row>
    <row r="53" spans="1:31" ht="15">
      <c r="A53" s="199"/>
      <c r="B53" s="121" t="s">
        <v>59</v>
      </c>
      <c r="C53" s="111">
        <v>17786</v>
      </c>
      <c r="D53" s="122">
        <v>0.99742036787797217</v>
      </c>
      <c r="E53" s="111">
        <v>17786</v>
      </c>
      <c r="F53" s="122">
        <v>0.99742036787797217</v>
      </c>
      <c r="G53" s="123">
        <v>2057638</v>
      </c>
      <c r="H53" s="122">
        <v>0.95655375518050112</v>
      </c>
      <c r="I53" s="145"/>
      <c r="J53" s="164" t="e">
        <f>I53/I55</f>
        <v>#DIV/0!</v>
      </c>
      <c r="K53" s="145"/>
      <c r="L53" s="164" t="e">
        <f>K53/K55</f>
        <v>#DIV/0!</v>
      </c>
      <c r="M53" s="152"/>
      <c r="N53" s="164" t="e">
        <f>M53/M55</f>
        <v>#DIV/0!</v>
      </c>
      <c r="O53" s="111"/>
      <c r="P53" s="122" t="e">
        <f>O53/O55</f>
        <v>#DIV/0!</v>
      </c>
      <c r="Q53" s="111"/>
      <c r="R53" s="122" t="e">
        <f>Q53/Q55</f>
        <v>#DIV/0!</v>
      </c>
      <c r="S53" s="123"/>
      <c r="T53" s="122" t="e">
        <f>S53/S55</f>
        <v>#DIV/0!</v>
      </c>
      <c r="U53" s="145"/>
      <c r="V53" s="164" t="e">
        <f>U53/U55</f>
        <v>#DIV/0!</v>
      </c>
      <c r="W53" s="145"/>
      <c r="X53" s="164" t="e">
        <f>W53/W55</f>
        <v>#DIV/0!</v>
      </c>
      <c r="Y53" s="152"/>
      <c r="Z53" s="164" t="e">
        <f>Y53/Y55</f>
        <v>#DIV/0!</v>
      </c>
      <c r="AA53" s="195"/>
      <c r="AB53" s="195"/>
      <c r="AC53" s="195"/>
      <c r="AE53" s="170"/>
    </row>
    <row r="54" spans="1:31" ht="15">
      <c r="A54" s="199"/>
      <c r="B54" s="124" t="s">
        <v>58</v>
      </c>
      <c r="C54" s="114">
        <v>46</v>
      </c>
      <c r="D54" s="125">
        <v>2.579632122027815E-3</v>
      </c>
      <c r="E54" s="114">
        <v>46</v>
      </c>
      <c r="F54" s="125">
        <v>2.579632122027815E-3</v>
      </c>
      <c r="G54" s="126">
        <v>93457</v>
      </c>
      <c r="H54" s="125">
        <v>4.3446244819498908E-2</v>
      </c>
      <c r="I54" s="160"/>
      <c r="J54" s="165" t="e">
        <f>I54/I55</f>
        <v>#DIV/0!</v>
      </c>
      <c r="K54" s="160"/>
      <c r="L54" s="165" t="e">
        <f>K54/K55</f>
        <v>#DIV/0!</v>
      </c>
      <c r="M54" s="166"/>
      <c r="N54" s="165" t="e">
        <f>M54/M55</f>
        <v>#DIV/0!</v>
      </c>
      <c r="O54" s="114"/>
      <c r="P54" s="125" t="e">
        <f>O54/O55</f>
        <v>#DIV/0!</v>
      </c>
      <c r="Q54" s="114"/>
      <c r="R54" s="125" t="e">
        <f>Q54/Q55</f>
        <v>#DIV/0!</v>
      </c>
      <c r="S54" s="126"/>
      <c r="T54" s="125" t="e">
        <f>S54/S55</f>
        <v>#DIV/0!</v>
      </c>
      <c r="U54" s="160"/>
      <c r="V54" s="165" t="e">
        <f>U54/U55</f>
        <v>#DIV/0!</v>
      </c>
      <c r="W54" s="160"/>
      <c r="X54" s="165" t="e">
        <f>W54/W55</f>
        <v>#DIV/0!</v>
      </c>
      <c r="Y54" s="166"/>
      <c r="Z54" s="165" t="e">
        <f>Y54/Y55</f>
        <v>#DIV/0!</v>
      </c>
      <c r="AA54" s="195"/>
      <c r="AB54" s="195"/>
      <c r="AC54" s="195"/>
      <c r="AE54" s="170"/>
    </row>
    <row r="55" spans="1:31" ht="15">
      <c r="A55" s="199"/>
      <c r="B55" s="127" t="s">
        <v>1248</v>
      </c>
      <c r="C55" s="128">
        <f t="shared" ref="C55:H55" si="22">SUM(C53:C54)</f>
        <v>17832</v>
      </c>
      <c r="D55" s="129">
        <f t="shared" si="22"/>
        <v>1</v>
      </c>
      <c r="E55" s="128">
        <f t="shared" si="22"/>
        <v>17832</v>
      </c>
      <c r="F55" s="129">
        <f t="shared" si="22"/>
        <v>1</v>
      </c>
      <c r="G55" s="130">
        <f t="shared" si="22"/>
        <v>2151095</v>
      </c>
      <c r="H55" s="129">
        <f t="shared" si="22"/>
        <v>1</v>
      </c>
      <c r="I55" s="167">
        <f t="shared" ref="I55:Z55" si="23">SUM(I53:I54)</f>
        <v>0</v>
      </c>
      <c r="J55" s="168" t="e">
        <f t="shared" si="23"/>
        <v>#DIV/0!</v>
      </c>
      <c r="K55" s="167">
        <f t="shared" si="23"/>
        <v>0</v>
      </c>
      <c r="L55" s="168" t="e">
        <f t="shared" si="23"/>
        <v>#DIV/0!</v>
      </c>
      <c r="M55" s="155">
        <f t="shared" si="23"/>
        <v>0</v>
      </c>
      <c r="N55" s="168" t="e">
        <f t="shared" si="23"/>
        <v>#DIV/0!</v>
      </c>
      <c r="O55" s="128">
        <f t="shared" si="23"/>
        <v>0</v>
      </c>
      <c r="P55" s="129" t="e">
        <f t="shared" si="23"/>
        <v>#DIV/0!</v>
      </c>
      <c r="Q55" s="128">
        <f t="shared" si="23"/>
        <v>0</v>
      </c>
      <c r="R55" s="129" t="e">
        <f t="shared" si="23"/>
        <v>#DIV/0!</v>
      </c>
      <c r="S55" s="130">
        <f t="shared" si="23"/>
        <v>0</v>
      </c>
      <c r="T55" s="129" t="e">
        <f t="shared" si="23"/>
        <v>#DIV/0!</v>
      </c>
      <c r="U55" s="149">
        <f t="shared" si="23"/>
        <v>0</v>
      </c>
      <c r="V55" s="163" t="e">
        <f t="shared" si="23"/>
        <v>#DIV/0!</v>
      </c>
      <c r="W55" s="149">
        <f t="shared" si="23"/>
        <v>0</v>
      </c>
      <c r="X55" s="163" t="e">
        <f t="shared" si="23"/>
        <v>#DIV/0!</v>
      </c>
      <c r="Y55" s="149">
        <f t="shared" si="23"/>
        <v>0</v>
      </c>
      <c r="Z55" s="163" t="e">
        <f t="shared" si="23"/>
        <v>#DIV/0!</v>
      </c>
      <c r="AA55" s="195"/>
      <c r="AB55" s="195"/>
      <c r="AC55" s="195"/>
      <c r="AE55" s="170"/>
    </row>
    <row r="56" spans="1:31" ht="15" hidden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AC56" s="172"/>
      <c r="AE56" s="170"/>
    </row>
    <row r="57" spans="1:31" hidden="1">
      <c r="M57" s="176"/>
    </row>
    <row r="63" spans="1:31" hidden="1">
      <c r="I63" s="170"/>
      <c r="J63" s="170"/>
      <c r="K63" s="170"/>
    </row>
    <row r="64" spans="1:31" hidden="1">
      <c r="I64" s="170"/>
      <c r="J64" s="170"/>
      <c r="K64" s="170"/>
    </row>
    <row r="65" spans="9:11" hidden="1">
      <c r="I65" s="170"/>
      <c r="J65" s="170"/>
      <c r="K65" s="170"/>
    </row>
    <row r="66" spans="9:11" hidden="1">
      <c r="I66" s="170"/>
      <c r="J66" s="170"/>
      <c r="K66" s="170"/>
    </row>
    <row r="67" spans="9:11" hidden="1">
      <c r="I67" s="170"/>
      <c r="J67" s="170"/>
      <c r="K67" s="170"/>
    </row>
    <row r="68" spans="9:11" hidden="1">
      <c r="I68" s="170"/>
      <c r="J68" s="170"/>
      <c r="K68" s="170"/>
    </row>
    <row r="69" spans="9:11" hidden="1">
      <c r="I69" s="170"/>
      <c r="J69" s="170"/>
      <c r="K69" s="170"/>
    </row>
    <row r="70" spans="9:11" hidden="1">
      <c r="I70" s="170"/>
      <c r="J70" s="170"/>
      <c r="K70" s="170"/>
    </row>
    <row r="71" spans="9:11" hidden="1">
      <c r="I71" s="170"/>
      <c r="J71" s="170"/>
      <c r="K71" s="170"/>
    </row>
    <row r="72" spans="9:11" hidden="1">
      <c r="I72" s="170"/>
      <c r="J72" s="170"/>
      <c r="K72" s="170"/>
    </row>
    <row r="73" spans="9:11" hidden="1">
      <c r="I73" s="170"/>
      <c r="J73" s="170"/>
      <c r="K73" s="170"/>
    </row>
    <row r="74" spans="9:11" hidden="1">
      <c r="I74" s="170"/>
      <c r="J74" s="170"/>
      <c r="K74" s="170"/>
    </row>
    <row r="75" spans="9:11" hidden="1">
      <c r="I75" s="170"/>
      <c r="J75" s="170"/>
      <c r="K75" s="170"/>
    </row>
    <row r="76" spans="9:11" hidden="1">
      <c r="I76" s="170"/>
      <c r="J76" s="170"/>
      <c r="K76" s="170"/>
    </row>
    <row r="77" spans="9:11" hidden="1">
      <c r="I77" s="170"/>
      <c r="J77" s="170"/>
      <c r="K77" s="170"/>
    </row>
    <row r="78" spans="9:11" hidden="1">
      <c r="I78" s="170"/>
      <c r="J78" s="170"/>
      <c r="K78" s="170"/>
    </row>
    <row r="79" spans="9:11" hidden="1">
      <c r="I79" s="170"/>
      <c r="J79" s="170"/>
      <c r="K79" s="170"/>
    </row>
    <row r="80" spans="9:11" hidden="1">
      <c r="I80" s="170"/>
      <c r="J80" s="170"/>
      <c r="K80" s="170"/>
    </row>
    <row r="81" spans="9:11" hidden="1">
      <c r="I81" s="170"/>
      <c r="J81" s="170"/>
      <c r="K81" s="170"/>
    </row>
    <row r="82" spans="9:11" hidden="1">
      <c r="I82" s="170"/>
      <c r="J82" s="170"/>
      <c r="K82" s="170"/>
    </row>
    <row r="83" spans="9:11" hidden="1">
      <c r="I83" s="170"/>
      <c r="J83" s="170"/>
      <c r="K83" s="170"/>
    </row>
    <row r="84" spans="9:11" hidden="1">
      <c r="I84" s="170"/>
      <c r="J84" s="170"/>
      <c r="K84" s="170"/>
    </row>
    <row r="85" spans="9:11" hidden="1">
      <c r="I85" s="170"/>
      <c r="J85" s="170"/>
      <c r="K85" s="170"/>
    </row>
    <row r="86" spans="9:11" hidden="1">
      <c r="I86" s="170"/>
      <c r="J86" s="170"/>
      <c r="K86" s="170"/>
    </row>
    <row r="87" spans="9:11" hidden="1">
      <c r="I87" s="170"/>
      <c r="J87" s="170"/>
      <c r="K87" s="170"/>
    </row>
    <row r="88" spans="9:11" hidden="1">
      <c r="I88" s="170"/>
      <c r="J88" s="170"/>
      <c r="K88" s="170"/>
    </row>
    <row r="89" spans="9:11" hidden="1">
      <c r="I89" s="170"/>
      <c r="J89" s="170"/>
      <c r="K89" s="170"/>
    </row>
    <row r="90" spans="9:11" hidden="1">
      <c r="I90" s="170"/>
      <c r="J90" s="170"/>
      <c r="K90" s="170"/>
    </row>
    <row r="91" spans="9:11" hidden="1">
      <c r="I91" s="170"/>
      <c r="J91" s="170"/>
      <c r="K91" s="170"/>
    </row>
  </sheetData>
  <mergeCells count="45">
    <mergeCell ref="I5:N5"/>
    <mergeCell ref="I6:J6"/>
    <mergeCell ref="K6:L6"/>
    <mergeCell ref="I32:J32"/>
    <mergeCell ref="K32:L32"/>
    <mergeCell ref="M32:N32"/>
    <mergeCell ref="M6:N6"/>
    <mergeCell ref="I31:N31"/>
    <mergeCell ref="O5:T5"/>
    <mergeCell ref="O6:P6"/>
    <mergeCell ref="Q6:R6"/>
    <mergeCell ref="S6:T6"/>
    <mergeCell ref="O31:T31"/>
    <mergeCell ref="A1:A55"/>
    <mergeCell ref="B52:H52"/>
    <mergeCell ref="B48:H48"/>
    <mergeCell ref="B30:H30"/>
    <mergeCell ref="B32:B33"/>
    <mergeCell ref="C2:H2"/>
    <mergeCell ref="C32:D32"/>
    <mergeCell ref="E32:F32"/>
    <mergeCell ref="G32:H32"/>
    <mergeCell ref="C5:H5"/>
    <mergeCell ref="C6:D6"/>
    <mergeCell ref="E6:F6"/>
    <mergeCell ref="G6:H6"/>
    <mergeCell ref="C31:H31"/>
    <mergeCell ref="B26:H26"/>
    <mergeCell ref="B22:H22"/>
    <mergeCell ref="AA5:AC55"/>
    <mergeCell ref="B6:B7"/>
    <mergeCell ref="B1:H1"/>
    <mergeCell ref="C3:H4"/>
    <mergeCell ref="B3:B4"/>
    <mergeCell ref="Y32:Z32"/>
    <mergeCell ref="O32:P32"/>
    <mergeCell ref="Q32:R32"/>
    <mergeCell ref="S32:T32"/>
    <mergeCell ref="U5:Z5"/>
    <mergeCell ref="U6:V6"/>
    <mergeCell ref="W6:X6"/>
    <mergeCell ref="Y6:Z6"/>
    <mergeCell ref="U31:Z31"/>
    <mergeCell ref="U32:V32"/>
    <mergeCell ref="W32:X32"/>
  </mergeCells>
  <phoneticPr fontId="3" type="noConversion"/>
  <pageMargins left="0.75" right="0.75" top="1" bottom="1" header="0.5" footer="0.5"/>
  <pageSetup paperSize="9" scale="67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L214"/>
  <sheetViews>
    <sheetView rightToLeft="1" topLeftCell="H58" workbookViewId="0">
      <selection activeCell="K74" sqref="K74"/>
    </sheetView>
  </sheetViews>
  <sheetFormatPr defaultRowHeight="12.75"/>
  <cols>
    <col min="1" max="1" width="8.140625" bestFit="1" customWidth="1"/>
    <col min="2" max="2" width="12.85546875" bestFit="1" customWidth="1"/>
    <col min="3" max="3" width="19" bestFit="1" customWidth="1"/>
    <col min="4" max="4" width="11.5703125" bestFit="1" customWidth="1"/>
    <col min="5" max="5" width="15.140625" bestFit="1" customWidth="1"/>
    <col min="6" max="6" width="34.7109375" bestFit="1" customWidth="1"/>
    <col min="7" max="7" width="14.42578125" bestFit="1" customWidth="1"/>
    <col min="8" max="8" width="36.5703125" bestFit="1" customWidth="1"/>
    <col min="9" max="9" width="9" customWidth="1"/>
    <col min="10" max="10" width="16.85546875" style="49" customWidth="1"/>
    <col min="11" max="11" width="17" bestFit="1" customWidth="1"/>
    <col min="12" max="12" width="24.5703125" customWidth="1"/>
  </cols>
  <sheetData>
    <row r="1" spans="1:12" ht="18">
      <c r="A1" s="81" t="s">
        <v>1256</v>
      </c>
      <c r="B1" s="81" t="s">
        <v>1257</v>
      </c>
      <c r="C1" s="81" t="s">
        <v>1258</v>
      </c>
      <c r="D1" s="81" t="s">
        <v>1259</v>
      </c>
      <c r="E1" s="81" t="s">
        <v>1260</v>
      </c>
      <c r="F1" s="81" t="s">
        <v>1261</v>
      </c>
      <c r="G1" s="81" t="s">
        <v>1262</v>
      </c>
      <c r="H1" s="81" t="s">
        <v>1263</v>
      </c>
      <c r="I1" s="81" t="s">
        <v>1264</v>
      </c>
      <c r="J1" s="81" t="s">
        <v>1265</v>
      </c>
      <c r="K1" s="81" t="s">
        <v>1266</v>
      </c>
      <c r="L1" s="82"/>
    </row>
    <row r="2" spans="1:12" ht="15">
      <c r="A2" s="32" t="s">
        <v>1114</v>
      </c>
      <c r="B2" s="32" t="s">
        <v>1115</v>
      </c>
      <c r="C2" s="32" t="s">
        <v>1050</v>
      </c>
      <c r="D2" s="32" t="s">
        <v>17</v>
      </c>
      <c r="E2" s="32" t="s">
        <v>115</v>
      </c>
      <c r="F2" s="32" t="s">
        <v>116</v>
      </c>
      <c r="G2" s="32" t="s">
        <v>1125</v>
      </c>
      <c r="H2" s="32" t="s">
        <v>1080</v>
      </c>
      <c r="I2" s="32" t="s">
        <v>1254</v>
      </c>
      <c r="J2" s="32">
        <v>-11968</v>
      </c>
      <c r="K2" s="32" t="s">
        <v>974</v>
      </c>
      <c r="L2" s="51"/>
    </row>
    <row r="3" spans="1:12" ht="15">
      <c r="A3" s="32" t="s">
        <v>1114</v>
      </c>
      <c r="B3" s="32" t="s">
        <v>1115</v>
      </c>
      <c r="C3" s="32" t="s">
        <v>1050</v>
      </c>
      <c r="D3" s="32" t="s">
        <v>24</v>
      </c>
      <c r="E3" s="32" t="s">
        <v>115</v>
      </c>
      <c r="F3" s="32" t="s">
        <v>116</v>
      </c>
      <c r="G3" s="32" t="s">
        <v>1125</v>
      </c>
      <c r="H3" s="32" t="s">
        <v>1081</v>
      </c>
      <c r="I3" s="32" t="s">
        <v>1254</v>
      </c>
      <c r="J3" s="32">
        <v>-21103</v>
      </c>
      <c r="K3" s="32" t="s">
        <v>975</v>
      </c>
      <c r="L3" s="51"/>
    </row>
    <row r="4" spans="1:12" ht="15">
      <c r="A4" s="7" t="s">
        <v>1114</v>
      </c>
      <c r="B4" s="7" t="s">
        <v>196</v>
      </c>
      <c r="C4" s="7" t="s">
        <v>239</v>
      </c>
      <c r="D4" s="7" t="s">
        <v>1024</v>
      </c>
      <c r="E4" s="7" t="s">
        <v>1267</v>
      </c>
      <c r="F4" s="7" t="s">
        <v>1268</v>
      </c>
      <c r="G4" s="7" t="s">
        <v>1116</v>
      </c>
      <c r="H4" s="7" t="s">
        <v>976</v>
      </c>
      <c r="I4" s="7" t="s">
        <v>1254</v>
      </c>
      <c r="J4" s="7">
        <v>60522.39</v>
      </c>
      <c r="K4" s="7" t="s">
        <v>977</v>
      </c>
      <c r="L4" s="51"/>
    </row>
    <row r="5" spans="1:12" ht="15">
      <c r="A5" s="7" t="s">
        <v>1114</v>
      </c>
      <c r="B5" s="7" t="s">
        <v>196</v>
      </c>
      <c r="C5" s="7" t="s">
        <v>239</v>
      </c>
      <c r="D5" s="7" t="s">
        <v>1024</v>
      </c>
      <c r="E5" s="7" t="s">
        <v>978</v>
      </c>
      <c r="F5" s="7" t="s">
        <v>979</v>
      </c>
      <c r="G5" s="7" t="s">
        <v>1116</v>
      </c>
      <c r="H5" s="7" t="s">
        <v>976</v>
      </c>
      <c r="I5" s="7" t="s">
        <v>1254</v>
      </c>
      <c r="J5" s="7">
        <v>20174.13</v>
      </c>
      <c r="K5" s="7" t="s">
        <v>980</v>
      </c>
      <c r="L5" s="51"/>
    </row>
    <row r="6" spans="1:12" ht="15">
      <c r="A6" s="7" t="s">
        <v>1114</v>
      </c>
      <c r="B6" s="7" t="s">
        <v>1118</v>
      </c>
      <c r="C6" s="7" t="s">
        <v>243</v>
      </c>
      <c r="D6" s="7" t="s">
        <v>17</v>
      </c>
      <c r="E6" s="7" t="s">
        <v>7</v>
      </c>
      <c r="F6" s="7" t="s">
        <v>8</v>
      </c>
      <c r="G6" s="7" t="s">
        <v>1125</v>
      </c>
      <c r="H6" s="7" t="s">
        <v>1072</v>
      </c>
      <c r="I6" s="7" t="s">
        <v>1254</v>
      </c>
      <c r="J6" s="7">
        <v>9006.18</v>
      </c>
      <c r="K6" s="7" t="s">
        <v>981</v>
      </c>
      <c r="L6" s="51"/>
    </row>
    <row r="7" spans="1:12" ht="15">
      <c r="A7" s="7" t="s">
        <v>1114</v>
      </c>
      <c r="B7" s="7" t="s">
        <v>1219</v>
      </c>
      <c r="C7" s="7" t="s">
        <v>1025</v>
      </c>
      <c r="D7" s="7" t="s">
        <v>1068</v>
      </c>
      <c r="E7" s="7" t="s">
        <v>11</v>
      </c>
      <c r="F7" s="7" t="s">
        <v>12</v>
      </c>
      <c r="G7" s="7" t="s">
        <v>1116</v>
      </c>
      <c r="H7" s="7" t="s">
        <v>1069</v>
      </c>
      <c r="I7" s="7" t="s">
        <v>1254</v>
      </c>
      <c r="J7" s="7">
        <v>21376.9</v>
      </c>
      <c r="K7" s="7" t="s">
        <v>982</v>
      </c>
    </row>
    <row r="8" spans="1:12" ht="15">
      <c r="A8" s="7" t="s">
        <v>1114</v>
      </c>
      <c r="B8" s="7" t="s">
        <v>1118</v>
      </c>
      <c r="C8" s="7" t="s">
        <v>252</v>
      </c>
      <c r="D8" s="7" t="s">
        <v>24</v>
      </c>
      <c r="E8" s="7" t="s">
        <v>7</v>
      </c>
      <c r="F8" s="7" t="s">
        <v>8</v>
      </c>
      <c r="G8" s="7" t="s">
        <v>1125</v>
      </c>
      <c r="H8" s="7" t="s">
        <v>983</v>
      </c>
      <c r="I8" s="7" t="s">
        <v>1254</v>
      </c>
      <c r="J8" s="7">
        <v>20617.28</v>
      </c>
      <c r="K8" s="7" t="s">
        <v>984</v>
      </c>
    </row>
    <row r="9" spans="1:12" ht="15">
      <c r="A9" s="7" t="s">
        <v>1114</v>
      </c>
      <c r="B9" s="7" t="s">
        <v>196</v>
      </c>
      <c r="C9" s="7" t="s">
        <v>252</v>
      </c>
      <c r="D9" s="7" t="s">
        <v>1070</v>
      </c>
      <c r="E9" s="7" t="s">
        <v>9</v>
      </c>
      <c r="F9" s="7" t="s">
        <v>10</v>
      </c>
      <c r="G9" s="7" t="s">
        <v>1125</v>
      </c>
      <c r="H9" s="7" t="s">
        <v>1071</v>
      </c>
      <c r="I9" s="7" t="s">
        <v>1254</v>
      </c>
      <c r="J9" s="7">
        <v>15524.43</v>
      </c>
      <c r="K9" s="7" t="s">
        <v>985</v>
      </c>
    </row>
    <row r="10" spans="1:12" ht="15">
      <c r="A10" s="7" t="s">
        <v>1114</v>
      </c>
      <c r="B10" s="7" t="s">
        <v>196</v>
      </c>
      <c r="C10" s="7" t="s">
        <v>252</v>
      </c>
      <c r="D10" s="7" t="s">
        <v>1070</v>
      </c>
      <c r="E10" s="7" t="s">
        <v>135</v>
      </c>
      <c r="F10" s="7" t="s">
        <v>1255</v>
      </c>
      <c r="G10" s="7" t="s">
        <v>1125</v>
      </c>
      <c r="H10" s="7" t="s">
        <v>1071</v>
      </c>
      <c r="I10" s="7" t="s">
        <v>1254</v>
      </c>
      <c r="J10" s="7">
        <v>-0.04</v>
      </c>
      <c r="K10" s="7" t="s">
        <v>986</v>
      </c>
    </row>
    <row r="11" spans="1:12" ht="15">
      <c r="A11" s="7" t="s">
        <v>1114</v>
      </c>
      <c r="B11" s="7" t="s">
        <v>196</v>
      </c>
      <c r="C11" s="7" t="s">
        <v>252</v>
      </c>
      <c r="D11" s="7" t="s">
        <v>1070</v>
      </c>
      <c r="E11" s="7" t="s">
        <v>978</v>
      </c>
      <c r="F11" s="7" t="s">
        <v>979</v>
      </c>
      <c r="G11" s="7" t="s">
        <v>1125</v>
      </c>
      <c r="H11" s="7" t="s">
        <v>1071</v>
      </c>
      <c r="I11" s="7" t="s">
        <v>1254</v>
      </c>
      <c r="J11" s="7">
        <v>5174.83</v>
      </c>
      <c r="K11" s="7" t="s">
        <v>987</v>
      </c>
    </row>
    <row r="12" spans="1:12" ht="15">
      <c r="A12" s="92" t="s">
        <v>1114</v>
      </c>
      <c r="B12" s="92" t="s">
        <v>1120</v>
      </c>
      <c r="C12" s="92" t="s">
        <v>252</v>
      </c>
      <c r="D12" s="92" t="s">
        <v>17</v>
      </c>
      <c r="E12" s="92" t="s">
        <v>115</v>
      </c>
      <c r="F12" s="92" t="s">
        <v>116</v>
      </c>
      <c r="G12" s="92"/>
      <c r="H12" s="92" t="s">
        <v>1075</v>
      </c>
      <c r="I12" s="92" t="s">
        <v>1254</v>
      </c>
      <c r="J12" s="92">
        <v>4107</v>
      </c>
      <c r="K12" s="92" t="s">
        <v>988</v>
      </c>
    </row>
    <row r="13" spans="1:12" ht="15">
      <c r="A13" s="92" t="s">
        <v>1122</v>
      </c>
      <c r="B13" s="92" t="s">
        <v>275</v>
      </c>
      <c r="C13" s="92" t="s">
        <v>252</v>
      </c>
      <c r="D13" s="92" t="s">
        <v>17</v>
      </c>
      <c r="E13" s="92" t="s">
        <v>115</v>
      </c>
      <c r="F13" s="92" t="s">
        <v>116</v>
      </c>
      <c r="G13" s="92"/>
      <c r="H13" s="92" t="s">
        <v>1075</v>
      </c>
      <c r="I13" s="92" t="s">
        <v>1254</v>
      </c>
      <c r="J13" s="92">
        <v>-4107</v>
      </c>
      <c r="K13" s="92" t="s">
        <v>987</v>
      </c>
    </row>
    <row r="14" spans="1:12" ht="15">
      <c r="A14" s="7" t="s">
        <v>1122</v>
      </c>
      <c r="B14" s="7" t="s">
        <v>295</v>
      </c>
      <c r="C14" s="7" t="s">
        <v>1026</v>
      </c>
      <c r="D14" s="7" t="s">
        <v>17</v>
      </c>
      <c r="E14" s="7" t="s">
        <v>7</v>
      </c>
      <c r="F14" s="7" t="s">
        <v>8</v>
      </c>
      <c r="G14" s="7" t="s">
        <v>1125</v>
      </c>
      <c r="H14" s="7" t="s">
        <v>1072</v>
      </c>
      <c r="I14" s="7" t="s">
        <v>1254</v>
      </c>
      <c r="J14" s="7">
        <v>4089</v>
      </c>
      <c r="K14" s="7" t="s">
        <v>989</v>
      </c>
    </row>
    <row r="15" spans="1:12" ht="15">
      <c r="A15" s="92" t="s">
        <v>1122</v>
      </c>
      <c r="B15" s="92" t="s">
        <v>1123</v>
      </c>
      <c r="C15" s="92" t="s">
        <v>842</v>
      </c>
      <c r="D15" s="92" t="s">
        <v>25</v>
      </c>
      <c r="E15" s="92" t="s">
        <v>22</v>
      </c>
      <c r="F15" s="92" t="s">
        <v>114</v>
      </c>
      <c r="G15" s="92"/>
      <c r="H15" s="92" t="s">
        <v>990</v>
      </c>
      <c r="I15" s="92" t="s">
        <v>1254</v>
      </c>
      <c r="J15" s="92">
        <v>36548</v>
      </c>
      <c r="K15" s="92" t="s">
        <v>991</v>
      </c>
    </row>
    <row r="16" spans="1:12" ht="15">
      <c r="A16" s="92" t="s">
        <v>1122</v>
      </c>
      <c r="B16" s="92" t="s">
        <v>1123</v>
      </c>
      <c r="C16" s="92" t="s">
        <v>842</v>
      </c>
      <c r="D16" s="92" t="s">
        <v>17</v>
      </c>
      <c r="E16" s="92" t="s">
        <v>115</v>
      </c>
      <c r="F16" s="92" t="s">
        <v>116</v>
      </c>
      <c r="G16" s="92"/>
      <c r="H16" s="92" t="s">
        <v>1075</v>
      </c>
      <c r="I16" s="92" t="s">
        <v>1254</v>
      </c>
      <c r="J16" s="92">
        <v>8249</v>
      </c>
      <c r="K16" s="92" t="s">
        <v>992</v>
      </c>
    </row>
    <row r="17" spans="1:12" ht="15">
      <c r="A17" s="92" t="s">
        <v>1111</v>
      </c>
      <c r="B17" s="92" t="s">
        <v>106</v>
      </c>
      <c r="C17" s="92" t="s">
        <v>842</v>
      </c>
      <c r="D17" s="92" t="s">
        <v>25</v>
      </c>
      <c r="E17" s="92" t="s">
        <v>22</v>
      </c>
      <c r="F17" s="92" t="s">
        <v>114</v>
      </c>
      <c r="G17" s="92"/>
      <c r="H17" s="92" t="s">
        <v>990</v>
      </c>
      <c r="I17" s="92" t="s">
        <v>1254</v>
      </c>
      <c r="J17" s="92">
        <v>-36548</v>
      </c>
      <c r="K17" s="92" t="s">
        <v>993</v>
      </c>
    </row>
    <row r="18" spans="1:12" ht="15">
      <c r="A18" s="92" t="s">
        <v>1111</v>
      </c>
      <c r="B18" s="92" t="s">
        <v>106</v>
      </c>
      <c r="C18" s="92" t="s">
        <v>842</v>
      </c>
      <c r="D18" s="92" t="s">
        <v>17</v>
      </c>
      <c r="E18" s="92" t="s">
        <v>115</v>
      </c>
      <c r="F18" s="92" t="s">
        <v>116</v>
      </c>
      <c r="G18" s="92"/>
      <c r="H18" s="92" t="s">
        <v>1075</v>
      </c>
      <c r="I18" s="92" t="s">
        <v>1254</v>
      </c>
      <c r="J18" s="92">
        <v>-8249</v>
      </c>
      <c r="K18" s="92" t="s">
        <v>989</v>
      </c>
    </row>
    <row r="19" spans="1:12" ht="15">
      <c r="A19" s="7" t="s">
        <v>1111</v>
      </c>
      <c r="B19" s="7" t="s">
        <v>1130</v>
      </c>
      <c r="C19" s="7" t="s">
        <v>909</v>
      </c>
      <c r="D19" s="7" t="s">
        <v>17</v>
      </c>
      <c r="E19" s="7" t="s">
        <v>7</v>
      </c>
      <c r="F19" s="7" t="s">
        <v>8</v>
      </c>
      <c r="G19" s="7" t="s">
        <v>1125</v>
      </c>
      <c r="H19" s="7" t="s">
        <v>1072</v>
      </c>
      <c r="I19" s="7" t="s">
        <v>1254</v>
      </c>
      <c r="J19" s="7">
        <v>8293.31</v>
      </c>
      <c r="K19" s="7" t="s">
        <v>994</v>
      </c>
    </row>
    <row r="20" spans="1:12" ht="15">
      <c r="A20" s="7" t="s">
        <v>1111</v>
      </c>
      <c r="B20" s="7" t="s">
        <v>1027</v>
      </c>
      <c r="C20" s="7" t="s">
        <v>909</v>
      </c>
      <c r="D20" s="7" t="s">
        <v>1073</v>
      </c>
      <c r="E20" s="7" t="s">
        <v>11</v>
      </c>
      <c r="F20" s="7" t="s">
        <v>12</v>
      </c>
      <c r="G20" s="7" t="s">
        <v>1116</v>
      </c>
      <c r="H20" s="7" t="s">
        <v>1074</v>
      </c>
      <c r="I20" s="7" t="s">
        <v>1254</v>
      </c>
      <c r="J20" s="7">
        <v>36548</v>
      </c>
      <c r="K20" s="7" t="s">
        <v>995</v>
      </c>
    </row>
    <row r="21" spans="1:12" ht="15">
      <c r="A21" s="7" t="s">
        <v>1111</v>
      </c>
      <c r="B21" s="7" t="s">
        <v>886</v>
      </c>
      <c r="C21" s="7" t="s">
        <v>1028</v>
      </c>
      <c r="D21" s="7" t="s">
        <v>1254</v>
      </c>
      <c r="E21" s="7" t="s">
        <v>28</v>
      </c>
      <c r="F21" s="7" t="s">
        <v>29</v>
      </c>
      <c r="G21" s="7" t="s">
        <v>1124</v>
      </c>
      <c r="H21" s="7" t="s">
        <v>996</v>
      </c>
      <c r="I21" s="7" t="s">
        <v>1254</v>
      </c>
      <c r="J21" s="7">
        <v>4044.44</v>
      </c>
      <c r="K21" s="7" t="s">
        <v>997</v>
      </c>
    </row>
    <row r="22" spans="1:12" ht="15">
      <c r="A22" s="7" t="s">
        <v>1111</v>
      </c>
      <c r="B22" s="7" t="s">
        <v>886</v>
      </c>
      <c r="C22" s="7" t="s">
        <v>1028</v>
      </c>
      <c r="D22" s="7" t="s">
        <v>1254</v>
      </c>
      <c r="E22" s="7" t="s">
        <v>135</v>
      </c>
      <c r="F22" s="7" t="s">
        <v>1255</v>
      </c>
      <c r="G22" s="7" t="s">
        <v>1124</v>
      </c>
      <c r="H22" s="7" t="s">
        <v>996</v>
      </c>
      <c r="I22" s="7" t="s">
        <v>1254</v>
      </c>
      <c r="J22" s="7">
        <v>8.5</v>
      </c>
      <c r="K22" s="7" t="s">
        <v>998</v>
      </c>
    </row>
    <row r="23" spans="1:12" ht="15">
      <c r="A23" s="7" t="s">
        <v>1111</v>
      </c>
      <c r="B23" s="7" t="s">
        <v>886</v>
      </c>
      <c r="C23" s="7" t="s">
        <v>1028</v>
      </c>
      <c r="D23" s="7" t="s">
        <v>1254</v>
      </c>
      <c r="E23" s="7" t="s">
        <v>28</v>
      </c>
      <c r="F23" s="7" t="s">
        <v>29</v>
      </c>
      <c r="G23" s="7" t="s">
        <v>1124</v>
      </c>
      <c r="H23" s="7" t="s">
        <v>996</v>
      </c>
      <c r="I23" s="7" t="s">
        <v>1254</v>
      </c>
      <c r="J23" s="7">
        <v>916.34</v>
      </c>
      <c r="K23" s="7" t="s">
        <v>999</v>
      </c>
    </row>
    <row r="24" spans="1:12" ht="15">
      <c r="A24" s="7" t="s">
        <v>1111</v>
      </c>
      <c r="B24" s="7" t="s">
        <v>886</v>
      </c>
      <c r="C24" s="7" t="s">
        <v>1028</v>
      </c>
      <c r="D24" s="7" t="s">
        <v>1254</v>
      </c>
      <c r="E24" s="7" t="s">
        <v>135</v>
      </c>
      <c r="F24" s="7" t="s">
        <v>1255</v>
      </c>
      <c r="G24" s="7" t="s">
        <v>1124</v>
      </c>
      <c r="H24" s="7" t="s">
        <v>996</v>
      </c>
      <c r="I24" s="7" t="s">
        <v>1254</v>
      </c>
      <c r="J24" s="7">
        <v>8.5</v>
      </c>
      <c r="K24" s="7" t="s">
        <v>1000</v>
      </c>
    </row>
    <row r="25" spans="1:12" ht="15">
      <c r="A25" s="7" t="s">
        <v>1111</v>
      </c>
      <c r="B25" s="7" t="s">
        <v>886</v>
      </c>
      <c r="C25" s="7" t="s">
        <v>1028</v>
      </c>
      <c r="D25" s="7" t="s">
        <v>1254</v>
      </c>
      <c r="E25" s="7" t="s">
        <v>978</v>
      </c>
      <c r="F25" s="7" t="s">
        <v>979</v>
      </c>
      <c r="G25" s="7" t="s">
        <v>1124</v>
      </c>
      <c r="H25" s="7" t="s">
        <v>996</v>
      </c>
      <c r="I25" s="7" t="s">
        <v>1254</v>
      </c>
      <c r="J25" s="7">
        <v>331.24</v>
      </c>
      <c r="K25" s="7" t="s">
        <v>1001</v>
      </c>
      <c r="L25" s="50"/>
    </row>
    <row r="26" spans="1:12" ht="15">
      <c r="A26" s="7" t="s">
        <v>1111</v>
      </c>
      <c r="B26" s="7" t="s">
        <v>1126</v>
      </c>
      <c r="C26" s="7" t="s">
        <v>1028</v>
      </c>
      <c r="D26" s="7" t="s">
        <v>1254</v>
      </c>
      <c r="E26" s="7" t="s">
        <v>28</v>
      </c>
      <c r="F26" s="7" t="s">
        <v>29</v>
      </c>
      <c r="G26" s="7" t="s">
        <v>1124</v>
      </c>
      <c r="H26" s="7" t="s">
        <v>996</v>
      </c>
      <c r="I26" s="7" t="s">
        <v>1254</v>
      </c>
      <c r="J26" s="7">
        <v>-4044.44</v>
      </c>
      <c r="K26" s="7" t="s">
        <v>1002</v>
      </c>
      <c r="L26" s="50"/>
    </row>
    <row r="27" spans="1:12" ht="15">
      <c r="A27" s="7" t="s">
        <v>1111</v>
      </c>
      <c r="B27" s="7" t="s">
        <v>1126</v>
      </c>
      <c r="C27" s="7" t="s">
        <v>1028</v>
      </c>
      <c r="D27" s="7" t="s">
        <v>1254</v>
      </c>
      <c r="E27" s="7" t="s">
        <v>28</v>
      </c>
      <c r="F27" s="7" t="s">
        <v>29</v>
      </c>
      <c r="G27" s="7" t="s">
        <v>1124</v>
      </c>
      <c r="H27" s="7" t="s">
        <v>996</v>
      </c>
      <c r="I27" s="7" t="s">
        <v>1254</v>
      </c>
      <c r="J27" s="7">
        <v>-916.34</v>
      </c>
      <c r="K27" s="7" t="s">
        <v>1003</v>
      </c>
    </row>
    <row r="28" spans="1:12" ht="15">
      <c r="A28" s="7" t="s">
        <v>1111</v>
      </c>
      <c r="B28" s="7" t="s">
        <v>1126</v>
      </c>
      <c r="C28" s="7" t="s">
        <v>1028</v>
      </c>
      <c r="D28" s="7" t="s">
        <v>1029</v>
      </c>
      <c r="E28" s="7" t="s">
        <v>28</v>
      </c>
      <c r="F28" s="7" t="s">
        <v>29</v>
      </c>
      <c r="G28" s="7" t="s">
        <v>1124</v>
      </c>
      <c r="H28" s="7" t="s">
        <v>1004</v>
      </c>
      <c r="I28" s="7" t="s">
        <v>1254</v>
      </c>
      <c r="J28" s="7">
        <v>4044.44</v>
      </c>
      <c r="K28" s="7" t="s">
        <v>1005</v>
      </c>
      <c r="L28" s="50"/>
    </row>
    <row r="29" spans="1:12" ht="15">
      <c r="A29" s="7" t="s">
        <v>1111</v>
      </c>
      <c r="B29" s="7" t="s">
        <v>1126</v>
      </c>
      <c r="C29" s="7" t="s">
        <v>1028</v>
      </c>
      <c r="D29" s="7" t="s">
        <v>1029</v>
      </c>
      <c r="E29" s="7" t="s">
        <v>28</v>
      </c>
      <c r="F29" s="7" t="s">
        <v>29</v>
      </c>
      <c r="G29" s="7" t="s">
        <v>1124</v>
      </c>
      <c r="H29" s="7" t="s">
        <v>1004</v>
      </c>
      <c r="I29" s="7" t="s">
        <v>1254</v>
      </c>
      <c r="J29" s="7">
        <v>916.34</v>
      </c>
      <c r="K29" s="7" t="s">
        <v>1001</v>
      </c>
      <c r="L29" s="50"/>
    </row>
    <row r="30" spans="1:12" ht="15">
      <c r="A30" s="7" t="s">
        <v>1111</v>
      </c>
      <c r="B30" s="7" t="s">
        <v>1130</v>
      </c>
      <c r="C30" s="7" t="s">
        <v>1030</v>
      </c>
      <c r="D30" s="7" t="s">
        <v>30</v>
      </c>
      <c r="E30" s="7" t="s">
        <v>20</v>
      </c>
      <c r="F30" s="7" t="s">
        <v>21</v>
      </c>
      <c r="G30" s="7" t="s">
        <v>1124</v>
      </c>
      <c r="H30" s="7" t="s">
        <v>1006</v>
      </c>
      <c r="I30" s="7" t="s">
        <v>1254</v>
      </c>
      <c r="J30" s="7">
        <v>1999.62</v>
      </c>
      <c r="K30" s="7" t="s">
        <v>1007</v>
      </c>
    </row>
    <row r="31" spans="1:12" ht="15">
      <c r="A31" s="7" t="s">
        <v>1111</v>
      </c>
      <c r="B31" s="7" t="s">
        <v>1130</v>
      </c>
      <c r="C31" s="7" t="s">
        <v>1030</v>
      </c>
      <c r="D31" s="7" t="s">
        <v>30</v>
      </c>
      <c r="E31" s="7" t="s">
        <v>135</v>
      </c>
      <c r="F31" s="7" t="s">
        <v>1255</v>
      </c>
      <c r="G31" s="7" t="s">
        <v>1124</v>
      </c>
      <c r="H31" s="7" t="s">
        <v>1006</v>
      </c>
      <c r="I31" s="7" t="s">
        <v>1254</v>
      </c>
      <c r="J31" s="7">
        <v>509.35</v>
      </c>
      <c r="K31" s="7" t="s">
        <v>1008</v>
      </c>
    </row>
    <row r="32" spans="1:12" ht="15">
      <c r="A32" s="7" t="s">
        <v>1111</v>
      </c>
      <c r="B32" s="7" t="s">
        <v>110</v>
      </c>
      <c r="C32" s="7" t="s">
        <v>1030</v>
      </c>
      <c r="D32" s="7" t="s">
        <v>30</v>
      </c>
      <c r="E32" s="7" t="s">
        <v>20</v>
      </c>
      <c r="F32" s="7" t="s">
        <v>21</v>
      </c>
      <c r="G32" s="7" t="s">
        <v>1124</v>
      </c>
      <c r="H32" s="7" t="s">
        <v>1006</v>
      </c>
      <c r="I32" s="7" t="s">
        <v>1254</v>
      </c>
      <c r="J32" s="7">
        <v>-1999.62</v>
      </c>
      <c r="K32" s="7" t="s">
        <v>1009</v>
      </c>
    </row>
    <row r="33" spans="1:12" ht="15">
      <c r="A33" s="7" t="s">
        <v>1111</v>
      </c>
      <c r="B33" s="7" t="s">
        <v>110</v>
      </c>
      <c r="C33" s="7" t="s">
        <v>1030</v>
      </c>
      <c r="D33" s="7" t="s">
        <v>1031</v>
      </c>
      <c r="E33" s="7" t="s">
        <v>20</v>
      </c>
      <c r="F33" s="7" t="s">
        <v>21</v>
      </c>
      <c r="G33" s="7" t="s">
        <v>1124</v>
      </c>
      <c r="H33" s="7" t="s">
        <v>1004</v>
      </c>
      <c r="I33" s="7" t="s">
        <v>1254</v>
      </c>
      <c r="J33" s="7">
        <v>1999.62</v>
      </c>
      <c r="K33" s="7" t="s">
        <v>1008</v>
      </c>
    </row>
    <row r="34" spans="1:12" ht="15">
      <c r="A34" s="7" t="s">
        <v>1111</v>
      </c>
      <c r="B34" s="7" t="s">
        <v>1027</v>
      </c>
      <c r="C34" s="7" t="s">
        <v>1032</v>
      </c>
      <c r="D34" s="7" t="s">
        <v>1076</v>
      </c>
      <c r="E34" s="7" t="s">
        <v>11</v>
      </c>
      <c r="F34" s="7" t="s">
        <v>12</v>
      </c>
      <c r="G34" s="7" t="s">
        <v>1116</v>
      </c>
      <c r="H34" s="7" t="s">
        <v>1077</v>
      </c>
      <c r="I34" s="7" t="s">
        <v>1254</v>
      </c>
      <c r="J34" s="7">
        <v>84220.01</v>
      </c>
      <c r="K34" s="7" t="s">
        <v>1010</v>
      </c>
    </row>
    <row r="35" spans="1:12" ht="15">
      <c r="A35" s="7" t="s">
        <v>1111</v>
      </c>
      <c r="B35" s="7" t="s">
        <v>1027</v>
      </c>
      <c r="C35" s="7" t="s">
        <v>925</v>
      </c>
      <c r="D35" s="7" t="s">
        <v>1254</v>
      </c>
      <c r="E35" s="7" t="s">
        <v>11</v>
      </c>
      <c r="F35" s="7" t="s">
        <v>12</v>
      </c>
      <c r="G35" s="7" t="s">
        <v>1116</v>
      </c>
      <c r="H35" s="7" t="s">
        <v>1079</v>
      </c>
      <c r="I35" s="7" t="s">
        <v>1254</v>
      </c>
      <c r="J35" s="7">
        <v>622848.79</v>
      </c>
      <c r="K35" s="7" t="s">
        <v>1011</v>
      </c>
      <c r="L35" s="50"/>
    </row>
    <row r="36" spans="1:12" ht="15">
      <c r="A36" s="7" t="s">
        <v>1111</v>
      </c>
      <c r="B36" s="7" t="s">
        <v>1027</v>
      </c>
      <c r="C36" s="7" t="s">
        <v>925</v>
      </c>
      <c r="D36" s="7" t="s">
        <v>26</v>
      </c>
      <c r="E36" s="7" t="s">
        <v>11</v>
      </c>
      <c r="F36" s="7" t="s">
        <v>12</v>
      </c>
      <c r="G36" s="7" t="s">
        <v>27</v>
      </c>
      <c r="H36" s="7" t="s">
        <v>1078</v>
      </c>
      <c r="I36" s="7" t="s">
        <v>1254</v>
      </c>
      <c r="J36" s="7">
        <v>2278.4899999999998</v>
      </c>
      <c r="K36" s="7" t="s">
        <v>1012</v>
      </c>
      <c r="L36" s="50"/>
    </row>
    <row r="37" spans="1:12" ht="15">
      <c r="A37" s="7" t="s">
        <v>1111</v>
      </c>
      <c r="B37" s="7" t="s">
        <v>1027</v>
      </c>
      <c r="C37" s="7" t="s">
        <v>925</v>
      </c>
      <c r="D37" s="7" t="s">
        <v>26</v>
      </c>
      <c r="E37" s="7" t="s">
        <v>978</v>
      </c>
      <c r="F37" s="7" t="s">
        <v>979</v>
      </c>
      <c r="G37" s="7" t="s">
        <v>27</v>
      </c>
      <c r="H37" s="7" t="s">
        <v>1078</v>
      </c>
      <c r="I37" s="7" t="s">
        <v>1254</v>
      </c>
      <c r="J37" s="7">
        <v>759.49</v>
      </c>
      <c r="K37" s="7" t="s">
        <v>1013</v>
      </c>
    </row>
    <row r="38" spans="1:12" ht="15">
      <c r="A38" s="7" t="s">
        <v>1111</v>
      </c>
      <c r="B38" s="7" t="s">
        <v>1131</v>
      </c>
      <c r="C38" s="7" t="s">
        <v>925</v>
      </c>
      <c r="D38" s="7" t="s">
        <v>26</v>
      </c>
      <c r="E38" s="7" t="s">
        <v>11</v>
      </c>
      <c r="F38" s="7" t="s">
        <v>12</v>
      </c>
      <c r="G38" s="7" t="s">
        <v>27</v>
      </c>
      <c r="H38" s="7" t="s">
        <v>1078</v>
      </c>
      <c r="I38" s="7" t="s">
        <v>1254</v>
      </c>
      <c r="J38" s="7">
        <v>-2278.4899999999998</v>
      </c>
      <c r="K38" s="7" t="s">
        <v>1014</v>
      </c>
    </row>
    <row r="39" spans="1:12" ht="15">
      <c r="A39" s="7" t="s">
        <v>1111</v>
      </c>
      <c r="B39" s="7" t="s">
        <v>1131</v>
      </c>
      <c r="C39" s="7" t="s">
        <v>925</v>
      </c>
      <c r="D39" s="7" t="s">
        <v>26</v>
      </c>
      <c r="E39" s="7" t="s">
        <v>978</v>
      </c>
      <c r="F39" s="7" t="s">
        <v>979</v>
      </c>
      <c r="G39" s="7" t="s">
        <v>27</v>
      </c>
      <c r="H39" s="7" t="s">
        <v>1078</v>
      </c>
      <c r="I39" s="7" t="s">
        <v>1254</v>
      </c>
      <c r="J39" s="7">
        <v>-759.49</v>
      </c>
      <c r="K39" s="7" t="s">
        <v>1011</v>
      </c>
    </row>
    <row r="40" spans="1:12" ht="15">
      <c r="A40" s="7" t="s">
        <v>1111</v>
      </c>
      <c r="B40" s="7" t="s">
        <v>1131</v>
      </c>
      <c r="C40" s="7" t="s">
        <v>925</v>
      </c>
      <c r="D40" s="7" t="s">
        <v>26</v>
      </c>
      <c r="E40" s="7" t="s">
        <v>14</v>
      </c>
      <c r="F40" s="7" t="s">
        <v>15</v>
      </c>
      <c r="G40" s="7" t="s">
        <v>27</v>
      </c>
      <c r="H40" s="7" t="s">
        <v>13</v>
      </c>
      <c r="I40" s="7" t="s">
        <v>1254</v>
      </c>
      <c r="J40" s="7">
        <v>2278.4899999999998</v>
      </c>
      <c r="K40" s="7" t="s">
        <v>1012</v>
      </c>
    </row>
    <row r="41" spans="1:12" ht="15">
      <c r="A41" s="7" t="s">
        <v>1111</v>
      </c>
      <c r="B41" s="7" t="s">
        <v>1131</v>
      </c>
      <c r="C41" s="7" t="s">
        <v>925</v>
      </c>
      <c r="D41" s="7" t="s">
        <v>26</v>
      </c>
      <c r="E41" s="7" t="s">
        <v>978</v>
      </c>
      <c r="F41" s="7" t="s">
        <v>979</v>
      </c>
      <c r="G41" s="7" t="s">
        <v>27</v>
      </c>
      <c r="H41" s="7" t="s">
        <v>13</v>
      </c>
      <c r="I41" s="7" t="s">
        <v>1254</v>
      </c>
      <c r="J41" s="7">
        <v>759.5</v>
      </c>
      <c r="K41" s="7" t="s">
        <v>1015</v>
      </c>
    </row>
    <row r="42" spans="1:12" ht="15">
      <c r="A42" s="32" t="s">
        <v>1111</v>
      </c>
      <c r="B42" s="32" t="s">
        <v>947</v>
      </c>
      <c r="C42" s="32" t="s">
        <v>948</v>
      </c>
      <c r="D42" s="32" t="s">
        <v>1087</v>
      </c>
      <c r="E42" s="32" t="s">
        <v>22</v>
      </c>
      <c r="F42" s="32" t="s">
        <v>114</v>
      </c>
      <c r="G42" s="32" t="s">
        <v>1116</v>
      </c>
      <c r="H42" s="32" t="s">
        <v>1016</v>
      </c>
      <c r="I42" s="32" t="s">
        <v>1254</v>
      </c>
      <c r="J42" s="32">
        <v>60798</v>
      </c>
      <c r="K42" s="32" t="s">
        <v>1017</v>
      </c>
    </row>
    <row r="43" spans="1:12" ht="15">
      <c r="A43" s="32" t="s">
        <v>1111</v>
      </c>
      <c r="B43" s="32" t="s">
        <v>947</v>
      </c>
      <c r="C43" s="32" t="s">
        <v>948</v>
      </c>
      <c r="D43" s="32" t="s">
        <v>1145</v>
      </c>
      <c r="E43" s="32" t="s">
        <v>22</v>
      </c>
      <c r="F43" s="32" t="s">
        <v>114</v>
      </c>
      <c r="G43" s="32" t="s">
        <v>1116</v>
      </c>
      <c r="H43" s="32" t="s">
        <v>1018</v>
      </c>
      <c r="I43" s="32" t="s">
        <v>1254</v>
      </c>
      <c r="J43" s="32">
        <v>1375</v>
      </c>
      <c r="K43" s="32" t="s">
        <v>1019</v>
      </c>
      <c r="L43" s="50"/>
    </row>
    <row r="44" spans="1:12" ht="15">
      <c r="A44" s="32" t="s">
        <v>1111</v>
      </c>
      <c r="B44" s="32" t="s">
        <v>947</v>
      </c>
      <c r="C44" s="32" t="s">
        <v>948</v>
      </c>
      <c r="D44" s="32" t="s">
        <v>17</v>
      </c>
      <c r="E44" s="32" t="s">
        <v>115</v>
      </c>
      <c r="F44" s="32" t="s">
        <v>116</v>
      </c>
      <c r="G44" s="32" t="s">
        <v>1125</v>
      </c>
      <c r="H44" s="32" t="s">
        <v>1020</v>
      </c>
      <c r="I44" s="32" t="s">
        <v>1254</v>
      </c>
      <c r="J44" s="32">
        <v>6257</v>
      </c>
      <c r="K44" s="32" t="s">
        <v>1021</v>
      </c>
      <c r="L44" s="50"/>
    </row>
    <row r="45" spans="1:12" ht="15">
      <c r="A45" s="32" t="s">
        <v>1111</v>
      </c>
      <c r="B45" s="32" t="s">
        <v>947</v>
      </c>
      <c r="C45" s="32" t="s">
        <v>948</v>
      </c>
      <c r="D45" s="32" t="s">
        <v>24</v>
      </c>
      <c r="E45" s="32" t="s">
        <v>115</v>
      </c>
      <c r="F45" s="32" t="s">
        <v>116</v>
      </c>
      <c r="G45" s="32" t="s">
        <v>1125</v>
      </c>
      <c r="H45" s="32" t="s">
        <v>1022</v>
      </c>
      <c r="I45" s="32" t="s">
        <v>1254</v>
      </c>
      <c r="J45" s="32">
        <v>16355</v>
      </c>
      <c r="K45" s="32" t="s">
        <v>1023</v>
      </c>
    </row>
    <row r="46" spans="1:12" ht="15">
      <c r="A46" s="7" t="s">
        <v>1248</v>
      </c>
      <c r="B46" s="7">
        <v>631200020</v>
      </c>
      <c r="C46" s="7" t="s">
        <v>1254</v>
      </c>
      <c r="D46" s="7" t="s">
        <v>1254</v>
      </c>
      <c r="E46" s="7" t="s">
        <v>1254</v>
      </c>
      <c r="F46" s="7" t="s">
        <v>1254</v>
      </c>
      <c r="G46" s="7"/>
      <c r="H46" s="7" t="s">
        <v>1254</v>
      </c>
      <c r="I46" s="7" t="s">
        <v>1254</v>
      </c>
      <c r="J46" s="7">
        <v>970965.19</v>
      </c>
      <c r="K46" s="8">
        <v>970965.19</v>
      </c>
    </row>
    <row r="47" spans="1:12" ht="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ht="15">
      <c r="D48" s="7" t="s">
        <v>1254</v>
      </c>
      <c r="E48" s="7" t="s">
        <v>1254</v>
      </c>
      <c r="F48" s="7" t="s">
        <v>1254</v>
      </c>
      <c r="G48" s="7"/>
      <c r="H48" s="7" t="s">
        <v>1254</v>
      </c>
      <c r="I48" s="7" t="s">
        <v>1254</v>
      </c>
      <c r="J48" s="7"/>
      <c r="K48" s="8"/>
    </row>
    <row r="49" spans="1:11" ht="15">
      <c r="A49" s="7"/>
      <c r="B49" s="7"/>
      <c r="C49" s="7"/>
      <c r="D49" s="7"/>
      <c r="E49" s="7"/>
      <c r="F49" s="7"/>
      <c r="G49" s="7"/>
      <c r="H49" s="7"/>
      <c r="I49" s="7"/>
      <c r="J49" s="7"/>
      <c r="K49" s="89"/>
    </row>
    <row r="50" spans="1:11" ht="15">
      <c r="A50" s="7"/>
      <c r="B50" s="7"/>
      <c r="C50" s="7"/>
      <c r="D50" s="7"/>
      <c r="E50" s="7"/>
      <c r="F50" s="7"/>
      <c r="H50" s="7"/>
      <c r="I50" s="8"/>
      <c r="J50" s="37"/>
      <c r="K50" s="8"/>
    </row>
    <row r="51" spans="1:11" ht="15">
      <c r="A51" s="7"/>
      <c r="B51" s="7"/>
      <c r="C51" s="7"/>
      <c r="D51" s="7"/>
      <c r="E51" s="7"/>
      <c r="F51" s="7"/>
      <c r="H51" s="7"/>
      <c r="I51" s="8"/>
      <c r="J51" s="37"/>
      <c r="K51" s="8"/>
    </row>
    <row r="52" spans="1:11" ht="15">
      <c r="A52" s="7"/>
      <c r="B52" s="7"/>
      <c r="C52" s="7"/>
      <c r="D52" s="7"/>
      <c r="E52" s="7"/>
      <c r="F52" s="7"/>
      <c r="G52" s="7"/>
      <c r="H52" s="7"/>
      <c r="I52" s="8"/>
      <c r="J52" s="37"/>
      <c r="K52" s="8"/>
    </row>
    <row r="53" spans="1:11" ht="15.75">
      <c r="H53" s="33" t="s">
        <v>1128</v>
      </c>
      <c r="J53" s="39"/>
    </row>
    <row r="54" spans="1:11" ht="15">
      <c r="H54" s="7" t="s">
        <v>1116</v>
      </c>
      <c r="J54" s="37">
        <f>SUMIF($G$4:$G$41,H54,$J$4:$J$41)</f>
        <v>845690.22</v>
      </c>
    </row>
    <row r="55" spans="1:11" ht="15">
      <c r="H55" s="7" t="s">
        <v>1127</v>
      </c>
      <c r="J55" s="37">
        <f>SUMIF($G$4:$G$41,H55,$J$4:$J$41)</f>
        <v>0</v>
      </c>
    </row>
    <row r="56" spans="1:11" ht="15">
      <c r="H56" s="7" t="s">
        <v>27</v>
      </c>
      <c r="J56" s="37">
        <f>SUMIF($G$4:$G$41,H56,$J$4:$J$41)</f>
        <v>3037.99</v>
      </c>
    </row>
    <row r="57" spans="1:11" ht="15">
      <c r="H57" s="7" t="s">
        <v>1125</v>
      </c>
      <c r="J57" s="37">
        <f>SUMIF($G$4:$G$41,H57,$J$4:$J$41)</f>
        <v>62704.99</v>
      </c>
    </row>
    <row r="58" spans="1:11" ht="15">
      <c r="H58" s="7" t="s">
        <v>1124</v>
      </c>
      <c r="J58" s="37">
        <f>SUMIF($G$4:$G$41,H58,$J$4:$J$41)</f>
        <v>7817.99</v>
      </c>
    </row>
    <row r="59" spans="1:11" ht="15">
      <c r="H59" s="7"/>
      <c r="J59" s="37"/>
    </row>
    <row r="60" spans="1:11" ht="15.75" thickBot="1">
      <c r="J60" s="40">
        <f>SUM(J54:J59)</f>
        <v>919251.19</v>
      </c>
    </row>
    <row r="61" spans="1:11" ht="16.5" thickTop="1">
      <c r="H61" s="33" t="s">
        <v>1217</v>
      </c>
      <c r="J61" s="41"/>
    </row>
    <row r="62" spans="1:11" ht="15">
      <c r="G62" s="208" t="s">
        <v>1109</v>
      </c>
      <c r="H62" s="52" t="s">
        <v>1116</v>
      </c>
      <c r="I62" s="53"/>
      <c r="J62" s="54">
        <f>SUMIF($G$2:$G$46,H62,$J$2:$J$46)</f>
        <v>907863.22</v>
      </c>
      <c r="K62" s="9"/>
    </row>
    <row r="63" spans="1:11" ht="15">
      <c r="G63" s="208"/>
      <c r="H63" s="52" t="s">
        <v>1127</v>
      </c>
      <c r="I63" s="53"/>
      <c r="J63" s="54">
        <f>SUMIF($G$2:$G$46,H63,$J$2:$J$46)</f>
        <v>0</v>
      </c>
      <c r="K63" s="6"/>
    </row>
    <row r="64" spans="1:11" ht="15">
      <c r="G64" s="3"/>
      <c r="H64" s="52" t="s">
        <v>27</v>
      </c>
      <c r="I64" s="53"/>
      <c r="J64" s="54">
        <f>SUMIF($G$2:$G$46,H64,$J$2:$J$46)</f>
        <v>3037.99</v>
      </c>
      <c r="K64" s="6"/>
    </row>
    <row r="65" spans="3:12" ht="15">
      <c r="G65" s="209" t="s">
        <v>1159</v>
      </c>
      <c r="H65" s="52" t="s">
        <v>1125</v>
      </c>
      <c r="I65" s="53"/>
      <c r="J65" s="54">
        <f>SUMIF($G$2:$G$46,H65,$J$2:$J$46)</f>
        <v>52245.99</v>
      </c>
      <c r="K65" s="6"/>
    </row>
    <row r="66" spans="3:12" ht="15">
      <c r="G66" s="209"/>
      <c r="H66" s="55" t="s">
        <v>1124</v>
      </c>
      <c r="I66" s="46"/>
      <c r="J66" s="54">
        <f>SUMIF($G$2:$G$46,H66,$J$2:$J$46)</f>
        <v>7817.99</v>
      </c>
      <c r="K66" s="6"/>
    </row>
    <row r="67" spans="3:12" ht="16.5" thickBot="1">
      <c r="J67" s="45">
        <f>SUM(J62:J66)</f>
        <v>970965.19</v>
      </c>
      <c r="K67" s="56">
        <f>J67-K46</f>
        <v>0</v>
      </c>
      <c r="L67" t="s">
        <v>1239</v>
      </c>
    </row>
    <row r="68" spans="3:12" ht="13.5" thickTop="1">
      <c r="J68" s="39"/>
    </row>
    <row r="69" spans="3:12" ht="15.75">
      <c r="H69" s="34" t="s">
        <v>1239</v>
      </c>
      <c r="I69" s="35"/>
      <c r="J69" s="42"/>
    </row>
    <row r="70" spans="3:12" ht="15">
      <c r="H70" s="36" t="s">
        <v>1129</v>
      </c>
      <c r="I70" s="35"/>
      <c r="J70" s="43">
        <f>+J60-J67</f>
        <v>-51714</v>
      </c>
    </row>
    <row r="71" spans="3:12" ht="15">
      <c r="H71" s="36" t="s">
        <v>1133</v>
      </c>
      <c r="I71" s="35"/>
      <c r="J71" s="43">
        <f>SUM(J42:J45)+SUM(J2:J3)</f>
        <v>51714</v>
      </c>
    </row>
    <row r="72" spans="3:12" ht="15.75" thickBot="1">
      <c r="H72" s="35"/>
      <c r="I72" s="35"/>
      <c r="J72" s="44">
        <f>SUM(J70:J71)</f>
        <v>0</v>
      </c>
    </row>
    <row r="73" spans="3:12" ht="13.5" thickTop="1">
      <c r="J73" s="39"/>
    </row>
    <row r="74" spans="3:12">
      <c r="J74" s="39"/>
    </row>
    <row r="75" spans="3:12">
      <c r="C75" t="s">
        <v>117</v>
      </c>
      <c r="F75" t="s">
        <v>118</v>
      </c>
      <c r="J75" s="39"/>
    </row>
    <row r="76" spans="3:12">
      <c r="C76" t="s">
        <v>119</v>
      </c>
      <c r="J76" s="39"/>
    </row>
    <row r="77" spans="3:12">
      <c r="C77" t="s">
        <v>120</v>
      </c>
      <c r="J77" s="39" t="s">
        <v>1033</v>
      </c>
      <c r="K77" s="39" t="s">
        <v>1216</v>
      </c>
      <c r="L77" t="s">
        <v>1033</v>
      </c>
    </row>
    <row r="78" spans="3:12" ht="13.5" thickBot="1">
      <c r="C78" t="s">
        <v>121</v>
      </c>
      <c r="H78" t="s">
        <v>1138</v>
      </c>
      <c r="J78" s="83" t="s">
        <v>1137</v>
      </c>
      <c r="K78" s="83" t="s">
        <v>1137</v>
      </c>
      <c r="L78" s="84"/>
    </row>
    <row r="79" spans="3:12" ht="15.75">
      <c r="C79" t="s">
        <v>122</v>
      </c>
      <c r="H79" s="85" t="s">
        <v>1116</v>
      </c>
      <c r="I79" s="86"/>
      <c r="J79" s="87">
        <f>J62+J63+J64</f>
        <v>910901.21</v>
      </c>
      <c r="K79" s="87">
        <v>2498843.91</v>
      </c>
      <c r="L79" s="87">
        <f>J79</f>
        <v>910901.21</v>
      </c>
    </row>
    <row r="80" spans="3:12" ht="15.75">
      <c r="C80" t="s">
        <v>123</v>
      </c>
      <c r="F80">
        <v>631200003</v>
      </c>
      <c r="G80" t="s">
        <v>1247</v>
      </c>
      <c r="H80" s="85" t="s">
        <v>1253</v>
      </c>
      <c r="I80" s="86"/>
      <c r="J80" s="87">
        <f>J65+J66</f>
        <v>60063.979999999996</v>
      </c>
      <c r="K80" s="87">
        <v>277703.45</v>
      </c>
      <c r="L80" s="87">
        <f>J80</f>
        <v>60063.979999999996</v>
      </c>
    </row>
    <row r="81" spans="1:12" ht="15.75" thickBot="1">
      <c r="C81" t="s">
        <v>124</v>
      </c>
      <c r="H81" s="86"/>
      <c r="I81" s="86"/>
      <c r="J81" s="88">
        <f>SUBTOTAL(9,J79:J80)</f>
        <v>970965.19</v>
      </c>
      <c r="K81" s="88">
        <v>2776547.36</v>
      </c>
      <c r="L81" s="88">
        <f>J81-K81</f>
        <v>-1805582.17</v>
      </c>
    </row>
    <row r="82" spans="1:12" ht="13.5" thickTop="1">
      <c r="C82" t="s">
        <v>125</v>
      </c>
      <c r="H82" t="s">
        <v>1239</v>
      </c>
      <c r="J82" s="39">
        <f>J81-K46</f>
        <v>0</v>
      </c>
      <c r="K82" s="39"/>
      <c r="L82" s="39"/>
    </row>
    <row r="83" spans="1:12">
      <c r="C83" t="s">
        <v>126</v>
      </c>
      <c r="J83" s="39"/>
    </row>
    <row r="84" spans="1:12">
      <c r="C84" t="s">
        <v>127</v>
      </c>
      <c r="J84" s="39"/>
    </row>
    <row r="85" spans="1:12">
      <c r="C85" t="s">
        <v>128</v>
      </c>
      <c r="J85" s="39"/>
    </row>
    <row r="86" spans="1:12">
      <c r="J86" s="39"/>
    </row>
    <row r="87" spans="1:12">
      <c r="J87" s="39"/>
    </row>
    <row r="88" spans="1:12">
      <c r="C88" t="s">
        <v>129</v>
      </c>
      <c r="J88" s="39"/>
    </row>
    <row r="89" spans="1:12">
      <c r="J89" s="39"/>
    </row>
    <row r="90" spans="1:12" ht="15">
      <c r="A90" s="7"/>
      <c r="B90" s="7"/>
      <c r="C90" s="7"/>
      <c r="D90" s="7"/>
      <c r="E90" s="7"/>
      <c r="F90" s="7"/>
      <c r="H90" s="7"/>
      <c r="I90" s="8"/>
      <c r="J90" s="8"/>
      <c r="K90" s="7"/>
    </row>
    <row r="91" spans="1:12" ht="15">
      <c r="A91" s="7"/>
      <c r="B91" s="7"/>
      <c r="C91" s="7"/>
      <c r="D91" s="7"/>
      <c r="E91" s="7"/>
      <c r="F91" s="7"/>
      <c r="H91" s="7"/>
      <c r="I91" s="8"/>
      <c r="J91" s="8"/>
      <c r="K91" s="7"/>
    </row>
    <row r="92" spans="1:12" ht="15">
      <c r="A92" s="7"/>
      <c r="B92" s="7"/>
      <c r="C92" s="7"/>
      <c r="D92" s="7"/>
      <c r="E92" s="7"/>
      <c r="F92" s="7"/>
      <c r="H92" s="7"/>
      <c r="I92" s="8"/>
      <c r="J92" s="8"/>
      <c r="K92" s="7"/>
    </row>
    <row r="93" spans="1:12" ht="11.25" customHeight="1">
      <c r="A93" s="7"/>
      <c r="B93" s="7"/>
      <c r="C93" s="7"/>
      <c r="D93" s="7"/>
      <c r="E93" s="7"/>
      <c r="F93" s="7"/>
      <c r="H93" s="7"/>
      <c r="I93" s="8"/>
      <c r="J93" s="8"/>
      <c r="K93" s="7"/>
    </row>
    <row r="94" spans="1:12" ht="15">
      <c r="A94" s="7"/>
      <c r="B94" s="7"/>
      <c r="C94" s="7"/>
      <c r="D94" s="7"/>
      <c r="E94" s="7"/>
      <c r="F94" s="7"/>
      <c r="H94" s="7"/>
      <c r="I94" s="8"/>
      <c r="J94" s="8"/>
      <c r="K94" s="7"/>
    </row>
    <row r="95" spans="1:12" ht="15">
      <c r="A95" s="7"/>
      <c r="B95" s="7"/>
      <c r="C95" s="7"/>
      <c r="D95" s="7"/>
      <c r="E95" s="7"/>
      <c r="F95" s="7"/>
      <c r="G95" s="7"/>
      <c r="H95" s="7"/>
      <c r="I95" s="8"/>
      <c r="J95" s="8"/>
      <c r="K95" s="7"/>
    </row>
    <row r="96" spans="1:12" ht="15">
      <c r="A96" s="7"/>
      <c r="B96" s="7"/>
      <c r="C96" s="7"/>
      <c r="D96" s="7"/>
      <c r="E96" s="7"/>
      <c r="F96" s="7"/>
      <c r="G96" s="7"/>
      <c r="H96" s="7"/>
      <c r="I96" s="8"/>
      <c r="J96" s="8"/>
      <c r="K96" s="7"/>
    </row>
    <row r="97" spans="1:11" ht="15">
      <c r="A97" s="7"/>
      <c r="B97" s="7"/>
      <c r="C97" s="7"/>
      <c r="D97" s="7"/>
      <c r="E97" s="7"/>
      <c r="F97" s="7"/>
      <c r="G97" s="7"/>
      <c r="H97" s="7"/>
      <c r="I97" s="8"/>
      <c r="J97" s="8"/>
      <c r="K97" s="7"/>
    </row>
    <row r="98" spans="1:11" ht="15">
      <c r="A98" s="7"/>
      <c r="B98" s="7"/>
      <c r="C98" s="7"/>
      <c r="D98" s="7"/>
      <c r="E98" s="7"/>
      <c r="F98" s="7"/>
      <c r="G98" s="7"/>
      <c r="H98" s="7"/>
      <c r="I98" s="8"/>
      <c r="J98" s="8"/>
      <c r="K98" s="7"/>
    </row>
    <row r="99" spans="1:11" ht="15">
      <c r="A99" s="7"/>
      <c r="B99" s="7"/>
      <c r="C99" s="7"/>
      <c r="D99" s="7"/>
      <c r="E99" s="7"/>
      <c r="F99" s="7"/>
      <c r="G99" s="7"/>
      <c r="H99" s="7"/>
      <c r="I99" s="8"/>
      <c r="J99" s="8"/>
      <c r="K99" s="7"/>
    </row>
    <row r="100" spans="1:11" ht="15">
      <c r="A100" s="7"/>
      <c r="B100" s="7"/>
      <c r="C100" s="7"/>
      <c r="D100" s="7"/>
      <c r="E100" s="7"/>
      <c r="F100" s="7"/>
      <c r="G100" s="7"/>
      <c r="H100" s="7"/>
      <c r="I100" s="8"/>
      <c r="J100" s="8"/>
      <c r="K100" s="7"/>
    </row>
    <row r="101" spans="1:11" ht="15">
      <c r="A101" s="7"/>
      <c r="B101" s="7"/>
      <c r="C101" s="7"/>
      <c r="D101" s="7"/>
      <c r="E101" s="7"/>
      <c r="F101" s="7"/>
      <c r="G101" s="7"/>
      <c r="H101" s="7"/>
      <c r="I101" s="8"/>
      <c r="J101" s="8"/>
      <c r="K101" s="7"/>
    </row>
    <row r="102" spans="1:11" ht="15">
      <c r="A102" s="7"/>
      <c r="B102" s="7"/>
      <c r="C102" s="7"/>
      <c r="D102" s="7"/>
      <c r="E102" s="7"/>
      <c r="F102" s="7"/>
      <c r="G102" s="7"/>
      <c r="H102" s="7"/>
      <c r="I102" s="8"/>
      <c r="J102" s="8"/>
      <c r="K102" s="7"/>
    </row>
    <row r="103" spans="1:11" ht="15">
      <c r="A103" s="7"/>
      <c r="B103" s="7"/>
      <c r="C103" s="7"/>
      <c r="D103" s="7"/>
      <c r="E103" s="7"/>
      <c r="F103" s="7"/>
      <c r="G103" s="7"/>
      <c r="H103" s="7"/>
      <c r="I103" s="8"/>
      <c r="J103" s="8"/>
      <c r="K103" s="7"/>
    </row>
    <row r="104" spans="1:11" ht="15">
      <c r="A104" s="7"/>
      <c r="B104" s="7"/>
      <c r="C104" s="7"/>
      <c r="D104" s="7"/>
      <c r="E104" s="7"/>
      <c r="F104" s="7"/>
      <c r="G104" s="7"/>
      <c r="H104" s="7"/>
      <c r="I104" s="8"/>
      <c r="J104" s="8"/>
      <c r="K104" s="7"/>
    </row>
    <row r="105" spans="1:11" ht="15">
      <c r="A105" s="7"/>
      <c r="B105" s="7"/>
      <c r="C105" s="7"/>
      <c r="D105" s="7"/>
      <c r="E105" s="7"/>
      <c r="F105" s="7"/>
      <c r="G105" s="7"/>
      <c r="H105" s="7"/>
      <c r="I105" s="8"/>
      <c r="J105" s="8"/>
      <c r="K105" s="7"/>
    </row>
    <row r="106" spans="1:11" ht="15">
      <c r="A106" s="7"/>
      <c r="B106" s="7"/>
      <c r="C106" s="7"/>
      <c r="D106" s="7"/>
      <c r="E106" s="7"/>
      <c r="F106" s="7"/>
      <c r="G106" s="7"/>
      <c r="H106" s="7"/>
      <c r="I106" s="8"/>
      <c r="J106" s="8"/>
      <c r="K106" s="7"/>
    </row>
    <row r="107" spans="1:11" ht="15">
      <c r="A107" s="7"/>
      <c r="B107" s="7"/>
      <c r="C107" s="7"/>
      <c r="D107" s="7"/>
      <c r="E107" s="7"/>
      <c r="F107" s="7"/>
      <c r="G107" s="7"/>
      <c r="H107" s="7"/>
      <c r="I107" s="8"/>
      <c r="J107" s="8"/>
      <c r="K107" s="7"/>
    </row>
    <row r="108" spans="1:11" ht="15">
      <c r="A108" s="7"/>
      <c r="B108" s="7"/>
      <c r="C108" s="7"/>
      <c r="D108" s="7"/>
      <c r="E108" s="7"/>
      <c r="F108" s="7"/>
      <c r="G108" s="7"/>
      <c r="H108" s="7"/>
      <c r="I108" s="8"/>
      <c r="J108" s="8"/>
      <c r="K108" s="7"/>
    </row>
    <row r="109" spans="1:11" ht="15">
      <c r="A109" s="7"/>
      <c r="B109" s="7"/>
      <c r="C109" s="7"/>
      <c r="D109" s="7"/>
      <c r="E109" s="7"/>
      <c r="F109" s="7"/>
      <c r="G109" s="7"/>
      <c r="H109" s="7"/>
      <c r="I109" s="8"/>
      <c r="J109" s="8"/>
      <c r="K109" s="7"/>
    </row>
    <row r="110" spans="1:11" ht="15">
      <c r="A110" s="7"/>
      <c r="B110" s="7"/>
      <c r="C110" s="7"/>
      <c r="D110" s="7"/>
      <c r="E110" s="7"/>
      <c r="F110" s="7"/>
      <c r="G110" s="7"/>
      <c r="H110" s="7"/>
      <c r="I110" s="8"/>
      <c r="J110" s="8"/>
      <c r="K110" s="7"/>
    </row>
    <row r="111" spans="1:11" ht="15">
      <c r="A111" s="7"/>
      <c r="B111" s="7"/>
      <c r="C111" s="7"/>
      <c r="D111" s="7"/>
      <c r="E111" s="7"/>
      <c r="F111" s="7"/>
      <c r="G111" s="7"/>
      <c r="H111" s="7"/>
      <c r="I111" s="8"/>
      <c r="J111" s="8"/>
      <c r="K111" s="7"/>
    </row>
    <row r="112" spans="1:11" ht="15">
      <c r="A112" s="7"/>
      <c r="B112" s="7"/>
      <c r="C112" s="7"/>
      <c r="D112" s="7"/>
      <c r="E112" s="7"/>
      <c r="F112" s="7"/>
      <c r="G112" s="7"/>
      <c r="H112" s="7"/>
      <c r="I112" s="8"/>
      <c r="J112" s="8"/>
      <c r="K112" s="7"/>
    </row>
    <row r="113" spans="1:11" ht="15">
      <c r="A113" s="7"/>
      <c r="B113" s="7"/>
      <c r="C113" s="7"/>
      <c r="D113" s="7"/>
      <c r="E113" s="7"/>
      <c r="F113" s="7"/>
      <c r="G113" s="7"/>
      <c r="H113" s="7"/>
      <c r="I113" s="8"/>
      <c r="J113" s="8"/>
      <c r="K113" s="7"/>
    </row>
    <row r="114" spans="1:11" ht="15">
      <c r="A114" s="7"/>
      <c r="B114" s="7"/>
      <c r="C114" s="7"/>
      <c r="D114" s="7"/>
      <c r="E114" s="7"/>
      <c r="F114" s="7"/>
      <c r="G114" s="7"/>
      <c r="H114" s="7"/>
      <c r="I114" s="8"/>
      <c r="J114" s="8"/>
      <c r="K114" s="7"/>
    </row>
    <row r="115" spans="1:11" ht="15">
      <c r="A115" s="7"/>
      <c r="B115" s="7"/>
      <c r="C115" s="7"/>
      <c r="D115" s="7"/>
      <c r="E115" s="7"/>
      <c r="F115" s="7"/>
      <c r="G115" s="7"/>
      <c r="H115" s="7"/>
      <c r="I115" s="8"/>
      <c r="J115" s="8"/>
      <c r="K115" s="7"/>
    </row>
    <row r="116" spans="1:11" ht="15">
      <c r="A116" s="7"/>
      <c r="B116" s="7"/>
      <c r="C116" s="7"/>
      <c r="D116" s="7"/>
      <c r="E116" s="7"/>
      <c r="F116" s="7"/>
      <c r="G116" s="7"/>
      <c r="H116" s="7"/>
      <c r="I116" s="8"/>
      <c r="J116" s="8"/>
      <c r="K116" s="7"/>
    </row>
    <row r="117" spans="1:11" ht="15">
      <c r="A117" s="7"/>
      <c r="B117" s="7"/>
      <c r="C117" s="7"/>
      <c r="D117" s="7"/>
      <c r="E117" s="7"/>
      <c r="F117" s="7"/>
      <c r="G117" s="7"/>
      <c r="H117" s="7"/>
      <c r="I117" s="8"/>
      <c r="J117" s="8"/>
      <c r="K117" s="7"/>
    </row>
    <row r="118" spans="1:11" ht="15">
      <c r="A118" s="7"/>
      <c r="B118" s="7"/>
      <c r="C118" s="7"/>
      <c r="D118" s="7"/>
      <c r="E118" s="7"/>
      <c r="F118" s="7"/>
      <c r="G118" s="7"/>
      <c r="H118" s="7"/>
      <c r="I118" s="8"/>
      <c r="J118" s="8"/>
      <c r="K118" s="7"/>
    </row>
    <row r="119" spans="1:11" ht="15">
      <c r="A119" s="7"/>
      <c r="B119" s="7"/>
      <c r="C119" s="7"/>
      <c r="D119" s="7"/>
      <c r="E119" s="7"/>
      <c r="F119" s="7"/>
      <c r="G119" s="7"/>
      <c r="H119" s="7"/>
      <c r="I119" s="8"/>
      <c r="J119" s="8"/>
      <c r="K119" s="7"/>
    </row>
    <row r="120" spans="1:11" ht="15">
      <c r="A120" s="7"/>
      <c r="B120" s="7"/>
      <c r="C120" s="7"/>
      <c r="D120" s="7"/>
      <c r="E120" s="7"/>
      <c r="F120" s="7"/>
      <c r="G120" s="7"/>
      <c r="H120" s="7"/>
      <c r="I120" s="8"/>
      <c r="J120" s="8"/>
      <c r="K120" s="7"/>
    </row>
    <row r="121" spans="1:11" ht="15">
      <c r="A121" s="7"/>
      <c r="B121" s="7"/>
      <c r="C121" s="7"/>
      <c r="D121" s="7"/>
      <c r="E121" s="7"/>
      <c r="F121" s="7"/>
      <c r="G121" s="7"/>
      <c r="H121" s="7"/>
      <c r="I121" s="8"/>
      <c r="J121" s="8"/>
      <c r="K121" s="7"/>
    </row>
    <row r="122" spans="1:11" ht="15">
      <c r="A122" s="7"/>
      <c r="B122" s="7"/>
      <c r="C122" s="7"/>
      <c r="D122" s="7"/>
      <c r="E122" s="7"/>
      <c r="F122" s="7"/>
      <c r="G122" s="7"/>
      <c r="H122" s="7"/>
      <c r="I122" s="8"/>
      <c r="J122" s="8"/>
      <c r="K122" s="7"/>
    </row>
    <row r="123" spans="1:11" ht="15">
      <c r="A123" s="7"/>
      <c r="B123" s="7"/>
      <c r="C123" s="7"/>
      <c r="D123" s="7"/>
      <c r="E123" s="7"/>
      <c r="F123" s="7"/>
      <c r="G123" s="7"/>
      <c r="H123" s="7"/>
      <c r="I123" s="8"/>
      <c r="J123" s="8"/>
      <c r="K123" s="7"/>
    </row>
    <row r="124" spans="1:11" ht="15">
      <c r="A124" s="7"/>
      <c r="B124" s="7"/>
      <c r="C124" s="7"/>
      <c r="D124" s="7"/>
      <c r="E124" s="7"/>
      <c r="F124" s="7"/>
      <c r="G124" s="7"/>
      <c r="H124" s="7"/>
      <c r="I124" s="8"/>
      <c r="J124" s="8"/>
      <c r="K124" s="7"/>
    </row>
    <row r="125" spans="1:11" ht="15">
      <c r="A125" s="7"/>
      <c r="B125" s="7"/>
      <c r="C125" s="7"/>
      <c r="D125" s="7"/>
      <c r="E125" s="7"/>
      <c r="F125" s="7"/>
      <c r="G125" s="7"/>
      <c r="H125" s="7"/>
      <c r="I125" s="8"/>
      <c r="J125" s="8"/>
      <c r="K125" s="7"/>
    </row>
    <row r="126" spans="1:11" ht="15">
      <c r="A126" s="7"/>
      <c r="B126" s="7"/>
      <c r="C126" s="7"/>
      <c r="D126" s="7"/>
      <c r="E126" s="7"/>
      <c r="F126" s="7"/>
      <c r="G126" s="7"/>
      <c r="H126" s="7"/>
      <c r="I126" s="8"/>
      <c r="J126" s="8"/>
      <c r="K126" s="7"/>
    </row>
    <row r="127" spans="1:11" ht="15">
      <c r="A127" s="7"/>
      <c r="B127" s="7"/>
      <c r="C127" s="7"/>
      <c r="D127" s="7"/>
      <c r="E127" s="7"/>
      <c r="F127" s="7"/>
      <c r="H127" s="7"/>
      <c r="I127" s="8"/>
      <c r="J127" s="8"/>
      <c r="K127" s="7"/>
    </row>
    <row r="128" spans="1:11" ht="15">
      <c r="A128" s="7"/>
      <c r="B128" s="7"/>
      <c r="C128" s="7"/>
      <c r="D128" s="7"/>
      <c r="E128" s="7"/>
      <c r="F128" s="7"/>
      <c r="H128" s="7"/>
      <c r="I128" s="8"/>
      <c r="J128" s="8"/>
      <c r="K128" s="7"/>
    </row>
    <row r="129" spans="1:11" ht="15">
      <c r="A129" s="7"/>
      <c r="B129" s="7"/>
      <c r="C129" s="7"/>
      <c r="D129" s="7"/>
      <c r="E129" s="7"/>
      <c r="F129" s="7"/>
      <c r="H129" s="7"/>
      <c r="I129" s="8"/>
      <c r="J129" s="8"/>
      <c r="K129" s="7"/>
    </row>
    <row r="130" spans="1:11" ht="15">
      <c r="A130" s="7"/>
      <c r="B130" s="7"/>
      <c r="C130" s="7"/>
      <c r="D130" s="7"/>
      <c r="E130" s="7"/>
      <c r="F130" s="7"/>
      <c r="H130" s="7"/>
      <c r="I130" s="8"/>
      <c r="J130" s="8"/>
      <c r="K130" s="7"/>
    </row>
    <row r="131" spans="1:11" ht="15">
      <c r="A131" s="7"/>
      <c r="B131" s="7"/>
      <c r="C131" s="7"/>
      <c r="D131" s="7"/>
      <c r="E131" s="7"/>
      <c r="F131" s="7"/>
      <c r="H131" s="7"/>
      <c r="I131" s="8"/>
      <c r="J131" s="8"/>
      <c r="K131" s="7"/>
    </row>
    <row r="132" spans="1:11" ht="15">
      <c r="A132" s="7"/>
      <c r="B132" s="7"/>
      <c r="C132" s="7"/>
      <c r="D132" s="7"/>
      <c r="E132" s="7"/>
      <c r="F132" s="7"/>
      <c r="H132" s="7"/>
      <c r="I132" s="8"/>
      <c r="J132" s="8"/>
      <c r="K132" s="7"/>
    </row>
    <row r="133" spans="1:11" ht="15">
      <c r="A133" s="7"/>
      <c r="B133" s="7"/>
      <c r="C133" s="7"/>
      <c r="D133" s="7"/>
      <c r="E133" s="7"/>
      <c r="F133" s="7"/>
      <c r="H133" s="7"/>
      <c r="I133" s="8"/>
      <c r="J133" s="8"/>
      <c r="K133" s="7"/>
    </row>
    <row r="134" spans="1:11" ht="15">
      <c r="A134" s="7"/>
      <c r="B134" s="7"/>
      <c r="C134" s="7"/>
      <c r="D134" s="7"/>
      <c r="E134" s="7"/>
      <c r="F134" s="7"/>
      <c r="G134" s="7"/>
      <c r="H134" s="7"/>
      <c r="I134" s="8"/>
      <c r="J134" s="8"/>
      <c r="K134" s="7"/>
    </row>
    <row r="135" spans="1:11" ht="15">
      <c r="A135" s="7"/>
      <c r="B135" s="7"/>
      <c r="C135" s="7"/>
      <c r="D135" s="7"/>
      <c r="E135" s="7"/>
      <c r="F135" s="7"/>
      <c r="G135" s="7"/>
      <c r="H135" s="7"/>
      <c r="I135" s="8"/>
      <c r="J135" s="8"/>
      <c r="K135" s="7"/>
    </row>
    <row r="136" spans="1:11" ht="15">
      <c r="A136" s="7"/>
      <c r="B136" s="7"/>
      <c r="C136" s="7"/>
      <c r="D136" s="7"/>
      <c r="E136" s="7"/>
      <c r="F136" s="7"/>
      <c r="H136" s="7"/>
      <c r="I136" s="8"/>
      <c r="J136" s="8"/>
      <c r="K136" s="7"/>
    </row>
    <row r="137" spans="1:11" ht="15">
      <c r="A137" s="7"/>
      <c r="B137" s="7"/>
      <c r="C137" s="7"/>
      <c r="D137" s="7"/>
      <c r="E137" s="7"/>
      <c r="F137" s="7"/>
      <c r="H137" s="7"/>
      <c r="I137" s="8"/>
      <c r="J137" s="8"/>
      <c r="K137" s="7"/>
    </row>
    <row r="138" spans="1:11" ht="15">
      <c r="A138" s="7"/>
      <c r="B138" s="7"/>
      <c r="C138" s="7"/>
      <c r="D138" s="7"/>
      <c r="E138" s="7"/>
      <c r="F138" s="7"/>
      <c r="G138" s="7"/>
      <c r="H138" s="7"/>
      <c r="I138" s="8"/>
      <c r="J138" s="8"/>
      <c r="K138" s="7"/>
    </row>
    <row r="139" spans="1:11" ht="15">
      <c r="A139" s="7"/>
      <c r="B139" s="7"/>
      <c r="C139" s="7"/>
      <c r="D139" s="7"/>
      <c r="E139" s="7"/>
      <c r="F139" s="7"/>
      <c r="G139" s="7"/>
      <c r="H139" s="7"/>
      <c r="I139" s="8"/>
      <c r="J139" s="8"/>
      <c r="K139" s="7"/>
    </row>
    <row r="140" spans="1:11" ht="15">
      <c r="A140" s="7"/>
      <c r="B140" s="7"/>
      <c r="C140" s="7"/>
      <c r="D140" s="7"/>
      <c r="E140" s="7"/>
      <c r="F140" s="7"/>
      <c r="G140" s="7"/>
      <c r="H140" s="7"/>
      <c r="I140" s="8"/>
      <c r="J140" s="8"/>
      <c r="K140" s="7"/>
    </row>
    <row r="141" spans="1:11" ht="15">
      <c r="A141" s="7"/>
      <c r="B141" s="7"/>
      <c r="C141" s="7"/>
      <c r="D141" s="7"/>
      <c r="E141" s="7"/>
      <c r="F141" s="7"/>
      <c r="H141" s="7"/>
      <c r="I141" s="8"/>
      <c r="J141" s="8"/>
      <c r="K141" s="7"/>
    </row>
    <row r="142" spans="1:11" ht="15">
      <c r="A142" s="7"/>
      <c r="B142" s="7"/>
      <c r="C142" s="7"/>
      <c r="D142" s="7"/>
      <c r="E142" s="7"/>
      <c r="F142" s="7"/>
      <c r="H142" s="7"/>
      <c r="I142" s="8"/>
      <c r="J142" s="8"/>
      <c r="K142" s="7"/>
    </row>
    <row r="143" spans="1:11" ht="15">
      <c r="A143" s="7"/>
      <c r="B143" s="7"/>
      <c r="C143" s="7"/>
      <c r="D143" s="7"/>
      <c r="E143" s="7"/>
      <c r="F143" s="7"/>
      <c r="G143" s="7"/>
      <c r="H143" s="7"/>
      <c r="I143" s="8"/>
      <c r="J143" s="8"/>
      <c r="K143" s="7"/>
    </row>
    <row r="144" spans="1:11" ht="15">
      <c r="A144" s="7"/>
      <c r="B144" s="7"/>
      <c r="C144" s="7"/>
      <c r="D144" s="7"/>
      <c r="E144" s="7"/>
      <c r="F144" s="7"/>
      <c r="G144" s="7"/>
      <c r="H144" s="7"/>
      <c r="I144" s="8"/>
      <c r="J144" s="8"/>
      <c r="K144" s="7"/>
    </row>
    <row r="145" spans="1:11" ht="15">
      <c r="A145" s="7"/>
      <c r="B145" s="7"/>
      <c r="C145" s="7"/>
      <c r="D145" s="7"/>
      <c r="E145" s="7"/>
      <c r="F145" s="7"/>
      <c r="H145" s="7"/>
      <c r="I145" s="8"/>
      <c r="J145" s="8"/>
      <c r="K145" s="7"/>
    </row>
    <row r="146" spans="1:11" ht="15">
      <c r="A146" s="7"/>
      <c r="B146" s="7"/>
      <c r="C146" s="7"/>
      <c r="D146" s="7"/>
      <c r="E146" s="7"/>
      <c r="F146" s="7"/>
      <c r="H146" s="7"/>
      <c r="I146" s="8"/>
      <c r="J146" s="8"/>
      <c r="K146" s="7"/>
    </row>
    <row r="147" spans="1:11" ht="15">
      <c r="A147" s="7"/>
      <c r="B147" s="7"/>
      <c r="C147" s="7"/>
      <c r="D147" s="7"/>
      <c r="E147" s="7"/>
      <c r="F147" s="7"/>
      <c r="H147" s="7"/>
      <c r="I147" s="8"/>
      <c r="J147" s="8"/>
      <c r="K147" s="7"/>
    </row>
    <row r="148" spans="1:11" ht="15">
      <c r="A148" s="7"/>
      <c r="B148" s="7"/>
      <c r="C148" s="7"/>
      <c r="D148" s="7"/>
      <c r="E148" s="7"/>
      <c r="F148" s="7"/>
      <c r="H148" s="7"/>
      <c r="I148" s="8"/>
      <c r="J148" s="8"/>
      <c r="K148" s="7"/>
    </row>
    <row r="149" spans="1:11" ht="15">
      <c r="A149" s="7"/>
      <c r="B149" s="7"/>
      <c r="C149" s="7"/>
      <c r="D149" s="7"/>
      <c r="E149" s="7"/>
      <c r="F149" s="7"/>
      <c r="H149" s="7"/>
      <c r="I149" s="8"/>
      <c r="J149" s="8"/>
      <c r="K149" s="7"/>
    </row>
    <row r="150" spans="1:11" ht="15">
      <c r="A150" s="7"/>
      <c r="B150" s="7"/>
      <c r="C150" s="7"/>
      <c r="D150" s="7"/>
      <c r="E150" s="7"/>
      <c r="F150" s="7"/>
      <c r="H150" s="7"/>
      <c r="I150" s="8"/>
      <c r="J150" s="8"/>
      <c r="K150" s="7"/>
    </row>
    <row r="151" spans="1:11" ht="15">
      <c r="A151" s="7"/>
      <c r="B151" s="7"/>
      <c r="C151" s="7"/>
      <c r="D151" s="7"/>
      <c r="E151" s="7"/>
      <c r="F151" s="7"/>
      <c r="G151" s="7"/>
      <c r="H151" s="7"/>
      <c r="I151" s="8"/>
      <c r="J151" s="8"/>
      <c r="K151" s="7"/>
    </row>
    <row r="152" spans="1:11" ht="15">
      <c r="A152" s="7"/>
      <c r="B152" s="7"/>
      <c r="C152" s="7"/>
      <c r="D152" s="7"/>
      <c r="E152" s="7"/>
      <c r="F152" s="7"/>
      <c r="G152" s="7"/>
      <c r="H152" s="7"/>
      <c r="I152" s="8"/>
      <c r="J152" s="8"/>
      <c r="K152" s="7"/>
    </row>
    <row r="153" spans="1:11" ht="15">
      <c r="A153" s="7"/>
      <c r="B153" s="7"/>
      <c r="C153" s="7"/>
      <c r="D153" s="7"/>
      <c r="E153" s="7"/>
      <c r="F153" s="7"/>
      <c r="G153" s="7"/>
      <c r="H153" s="7"/>
      <c r="I153" s="8"/>
      <c r="J153" s="8"/>
      <c r="K153" s="7"/>
    </row>
    <row r="154" spans="1:11" ht="15">
      <c r="A154" s="7"/>
      <c r="B154" s="7"/>
      <c r="C154" s="7"/>
      <c r="D154" s="7"/>
      <c r="E154" s="7"/>
      <c r="F154" s="7"/>
      <c r="G154" s="7"/>
      <c r="H154" s="7"/>
      <c r="I154" s="8"/>
      <c r="J154" s="8"/>
      <c r="K154" s="7"/>
    </row>
    <row r="155" spans="1:11" ht="15">
      <c r="A155" s="7"/>
      <c r="B155" s="7"/>
      <c r="C155" s="7"/>
      <c r="D155" s="7"/>
      <c r="E155" s="7"/>
      <c r="F155" s="7"/>
      <c r="G155" s="77"/>
      <c r="H155" s="7"/>
      <c r="I155" s="8"/>
      <c r="J155" s="8"/>
      <c r="K155" s="7"/>
    </row>
    <row r="156" spans="1:11" ht="15">
      <c r="A156" s="7"/>
      <c r="B156" s="7"/>
      <c r="C156" s="7"/>
      <c r="D156" s="7"/>
      <c r="E156" s="7"/>
      <c r="F156" s="7"/>
      <c r="G156" s="7"/>
      <c r="H156" s="7"/>
      <c r="I156" s="8"/>
      <c r="J156" s="8"/>
      <c r="K156" s="7"/>
    </row>
    <row r="157" spans="1:11" ht="15">
      <c r="A157" s="7"/>
      <c r="B157" s="7"/>
      <c r="C157" s="7"/>
      <c r="D157" s="7"/>
      <c r="E157" s="7"/>
      <c r="F157" s="7"/>
      <c r="G157" s="7"/>
      <c r="H157" s="7"/>
      <c r="I157" s="8"/>
      <c r="J157" s="8"/>
      <c r="K157" s="7"/>
    </row>
    <row r="158" spans="1:11" ht="15">
      <c r="A158" s="7"/>
      <c r="B158" s="7"/>
      <c r="C158" s="7"/>
      <c r="D158" s="7"/>
      <c r="E158" s="7"/>
      <c r="F158" s="7"/>
      <c r="G158" s="7"/>
      <c r="H158" s="7"/>
      <c r="I158" s="8"/>
      <c r="J158" s="8"/>
      <c r="K158" s="7"/>
    </row>
    <row r="159" spans="1:11" ht="15">
      <c r="A159" s="7"/>
      <c r="B159" s="7"/>
      <c r="C159" s="7"/>
      <c r="D159" s="7"/>
      <c r="E159" s="7"/>
      <c r="F159" s="7"/>
      <c r="G159" s="7"/>
      <c r="H159" s="7"/>
      <c r="I159" s="8"/>
      <c r="J159" s="8"/>
      <c r="K159" s="7"/>
    </row>
    <row r="160" spans="1:11" ht="15">
      <c r="A160" s="7"/>
      <c r="B160" s="7"/>
      <c r="C160" s="7"/>
      <c r="D160" s="7"/>
      <c r="E160" s="7"/>
      <c r="F160" s="7"/>
      <c r="G160" s="7"/>
      <c r="H160" s="7"/>
      <c r="I160" s="8"/>
      <c r="J160" s="8"/>
      <c r="K160" s="7"/>
    </row>
    <row r="161" spans="1:11" ht="15">
      <c r="A161" s="7"/>
      <c r="B161" s="7"/>
      <c r="C161" s="7"/>
      <c r="D161" s="7"/>
      <c r="E161" s="7"/>
      <c r="F161" s="7"/>
      <c r="G161" s="7"/>
      <c r="H161" s="7"/>
      <c r="I161" s="8"/>
      <c r="J161" s="8"/>
      <c r="K161" s="7"/>
    </row>
    <row r="162" spans="1:11" ht="15">
      <c r="A162" s="7"/>
      <c r="B162" s="7"/>
      <c r="C162" s="7"/>
      <c r="D162" s="7"/>
      <c r="E162" s="7"/>
      <c r="F162" s="7"/>
      <c r="H162" s="7"/>
      <c r="I162" s="8"/>
      <c r="J162" s="8"/>
      <c r="K162" s="7"/>
    </row>
    <row r="163" spans="1:11" ht="15">
      <c r="A163" s="7"/>
      <c r="B163" s="7"/>
      <c r="C163" s="7"/>
      <c r="D163" s="7"/>
      <c r="E163" s="7"/>
      <c r="F163" s="7"/>
      <c r="H163" s="7"/>
      <c r="I163" s="8"/>
      <c r="J163" s="8"/>
      <c r="K163" s="7"/>
    </row>
    <row r="164" spans="1:11" ht="15">
      <c r="A164" s="7"/>
      <c r="B164" s="7"/>
      <c r="C164" s="7"/>
      <c r="D164" s="7"/>
      <c r="E164" s="7"/>
      <c r="F164" s="7"/>
      <c r="H164" s="7"/>
      <c r="I164" s="8"/>
      <c r="J164" s="8"/>
      <c r="K164" s="7"/>
    </row>
    <row r="165" spans="1:11" ht="15">
      <c r="A165" s="7"/>
      <c r="B165" s="7"/>
      <c r="C165" s="7"/>
      <c r="D165" s="7"/>
      <c r="E165" s="7"/>
      <c r="F165" s="7"/>
      <c r="H165" s="7"/>
      <c r="I165" s="8"/>
      <c r="J165" s="8"/>
      <c r="K165" s="7"/>
    </row>
    <row r="166" spans="1:11" ht="15">
      <c r="A166" s="7"/>
      <c r="B166" s="7"/>
      <c r="C166" s="7"/>
      <c r="D166" s="7"/>
      <c r="E166" s="7"/>
      <c r="F166" s="7"/>
      <c r="H166" s="7"/>
      <c r="I166" s="8"/>
      <c r="J166" s="8"/>
      <c r="K166" s="7"/>
    </row>
    <row r="167" spans="1:11" ht="15">
      <c r="A167" s="7"/>
      <c r="B167" s="7"/>
      <c r="C167" s="7"/>
      <c r="D167" s="7"/>
      <c r="E167" s="7"/>
      <c r="F167" s="7"/>
      <c r="H167" s="7"/>
      <c r="I167" s="8"/>
      <c r="J167" s="8"/>
      <c r="K167" s="7"/>
    </row>
    <row r="168" spans="1:11" ht="15">
      <c r="A168" s="7"/>
      <c r="B168" s="7"/>
      <c r="C168" s="7"/>
      <c r="D168" s="7"/>
      <c r="E168" s="7"/>
      <c r="F168" s="7"/>
      <c r="G168" s="7"/>
      <c r="H168" s="7"/>
      <c r="I168" s="8"/>
      <c r="J168" s="8"/>
      <c r="K168" s="7"/>
    </row>
    <row r="169" spans="1:11" ht="15">
      <c r="A169" s="7"/>
      <c r="B169" s="7"/>
      <c r="C169" s="7"/>
      <c r="D169" s="7"/>
      <c r="E169" s="7"/>
      <c r="F169" s="7"/>
      <c r="G169" s="7"/>
      <c r="H169" s="7"/>
      <c r="I169" s="8"/>
      <c r="J169" s="8"/>
      <c r="K169" s="7"/>
    </row>
    <row r="170" spans="1:11" ht="15">
      <c r="A170" s="7"/>
      <c r="B170" s="7"/>
      <c r="C170" s="7"/>
      <c r="D170" s="7"/>
      <c r="E170" s="7"/>
      <c r="F170" s="7"/>
      <c r="G170" s="7"/>
      <c r="H170" s="7"/>
      <c r="I170" s="8"/>
      <c r="J170" s="8"/>
      <c r="K170" s="7"/>
    </row>
    <row r="171" spans="1:11" ht="15">
      <c r="A171" s="7"/>
      <c r="B171" s="7"/>
      <c r="C171" s="7"/>
      <c r="D171" s="7"/>
      <c r="E171" s="7"/>
      <c r="F171" s="7"/>
      <c r="G171" s="7"/>
      <c r="H171" s="7"/>
      <c r="I171" s="8"/>
      <c r="J171" s="8"/>
      <c r="K171" s="7"/>
    </row>
    <row r="172" spans="1:11" ht="15">
      <c r="A172" s="7"/>
      <c r="B172" s="7"/>
      <c r="C172" s="7"/>
      <c r="D172" s="7"/>
      <c r="E172" s="7"/>
      <c r="F172" s="7"/>
      <c r="G172" s="7"/>
      <c r="H172" s="7"/>
      <c r="I172" s="8"/>
      <c r="J172" s="8"/>
      <c r="K172" s="7"/>
    </row>
    <row r="173" spans="1:11" ht="15">
      <c r="A173" s="7"/>
      <c r="B173" s="7"/>
      <c r="C173" s="7"/>
      <c r="D173" s="7"/>
      <c r="E173" s="7"/>
      <c r="F173" s="7"/>
      <c r="G173" s="7"/>
      <c r="H173" s="7"/>
      <c r="I173" s="8"/>
      <c r="J173" s="8"/>
      <c r="K173" s="7"/>
    </row>
    <row r="174" spans="1:11" ht="15">
      <c r="A174" s="7"/>
      <c r="B174" s="7"/>
      <c r="C174" s="7"/>
      <c r="D174" s="7"/>
      <c r="E174" s="7"/>
      <c r="F174" s="7"/>
      <c r="G174" s="7"/>
      <c r="H174" s="7"/>
      <c r="I174" s="8"/>
      <c r="J174" s="8"/>
      <c r="K174" s="7"/>
    </row>
    <row r="175" spans="1:11" ht="15">
      <c r="A175" s="7"/>
      <c r="B175" s="7"/>
      <c r="C175" s="7"/>
      <c r="D175" s="7"/>
      <c r="E175" s="7"/>
      <c r="F175" s="7"/>
      <c r="G175" s="7"/>
      <c r="H175" s="7"/>
      <c r="I175" s="8"/>
      <c r="J175" s="8"/>
      <c r="K175" s="7"/>
    </row>
    <row r="176" spans="1:11" ht="15">
      <c r="A176" s="7"/>
      <c r="B176" s="7"/>
      <c r="C176" s="7"/>
      <c r="D176" s="7"/>
      <c r="E176" s="7"/>
      <c r="F176" s="7"/>
      <c r="G176" s="7"/>
      <c r="H176" s="7"/>
      <c r="I176" s="8"/>
      <c r="J176" s="8"/>
      <c r="K176" s="7"/>
    </row>
    <row r="177" spans="1:11" ht="15">
      <c r="A177" s="7"/>
      <c r="B177" s="7"/>
      <c r="C177" s="7"/>
      <c r="D177" s="7"/>
      <c r="E177" s="7"/>
      <c r="F177" s="7"/>
      <c r="G177" s="7"/>
      <c r="H177" s="7"/>
      <c r="I177" s="8"/>
      <c r="J177" s="8"/>
      <c r="K177" s="7"/>
    </row>
    <row r="178" spans="1:11" ht="15">
      <c r="A178" s="7"/>
      <c r="B178" s="7"/>
      <c r="C178" s="7"/>
      <c r="D178" s="7"/>
      <c r="E178" s="7"/>
      <c r="F178" s="7"/>
      <c r="G178" s="7"/>
      <c r="H178" s="7"/>
      <c r="I178" s="8"/>
      <c r="J178" s="8"/>
      <c r="K178" s="7"/>
    </row>
    <row r="179" spans="1:11" ht="15">
      <c r="A179" s="7"/>
      <c r="B179" s="7"/>
      <c r="C179" s="7"/>
      <c r="D179" s="7"/>
      <c r="E179" s="7"/>
      <c r="F179" s="7"/>
      <c r="G179" s="7"/>
      <c r="H179" s="7"/>
      <c r="I179" s="8"/>
      <c r="J179" s="8"/>
      <c r="K179" s="7"/>
    </row>
    <row r="180" spans="1:11" ht="15">
      <c r="A180" s="7"/>
      <c r="B180" s="7"/>
      <c r="C180" s="7"/>
      <c r="D180" s="7"/>
      <c r="E180" s="7"/>
      <c r="F180" s="7"/>
      <c r="G180" s="7"/>
      <c r="H180" s="7"/>
      <c r="I180" s="8"/>
      <c r="J180" s="8"/>
      <c r="K180" s="7"/>
    </row>
    <row r="181" spans="1:11" ht="15">
      <c r="A181" s="7"/>
      <c r="B181" s="7"/>
      <c r="C181" s="7"/>
      <c r="D181" s="7"/>
      <c r="E181" s="7"/>
      <c r="F181" s="7"/>
      <c r="H181" s="7"/>
      <c r="I181" s="8"/>
      <c r="J181" s="8"/>
      <c r="K181" s="7"/>
    </row>
    <row r="182" spans="1:11" ht="15">
      <c r="A182" s="7"/>
      <c r="B182" s="7"/>
      <c r="C182" s="7"/>
      <c r="D182" s="7"/>
      <c r="E182" s="7"/>
      <c r="F182" s="7"/>
      <c r="H182" s="7"/>
      <c r="I182" s="8"/>
      <c r="J182" s="8"/>
      <c r="K182" s="7"/>
    </row>
    <row r="183" spans="1:11" ht="15">
      <c r="A183" s="7"/>
      <c r="B183" s="7"/>
      <c r="C183" s="7"/>
      <c r="D183" s="7"/>
      <c r="E183" s="7"/>
      <c r="F183" s="7"/>
      <c r="H183" s="7"/>
      <c r="I183" s="8"/>
      <c r="J183" s="8"/>
      <c r="K183" s="7"/>
    </row>
    <row r="184" spans="1:11" ht="15">
      <c r="A184" s="7"/>
      <c r="B184" s="7"/>
      <c r="C184" s="7"/>
      <c r="D184" s="7"/>
      <c r="E184" s="7"/>
      <c r="F184" s="7"/>
      <c r="H184" s="7"/>
      <c r="I184" s="8"/>
      <c r="J184" s="8"/>
      <c r="K184" s="7"/>
    </row>
    <row r="185" spans="1:11" ht="15">
      <c r="A185" s="7"/>
      <c r="B185" s="7"/>
      <c r="C185" s="7"/>
      <c r="D185" s="7"/>
      <c r="E185" s="7"/>
      <c r="F185" s="7"/>
      <c r="H185" s="7"/>
      <c r="I185" s="8"/>
      <c r="J185" s="8"/>
      <c r="K185" s="7"/>
    </row>
    <row r="186" spans="1:11" ht="15">
      <c r="A186" s="7"/>
      <c r="B186" s="7"/>
      <c r="C186" s="7"/>
      <c r="D186" s="7"/>
      <c r="E186" s="7"/>
      <c r="F186" s="7"/>
      <c r="H186" s="7"/>
      <c r="I186" s="8"/>
      <c r="J186" s="8"/>
      <c r="K186" s="8"/>
    </row>
    <row r="187" spans="1:11" ht="15">
      <c r="A187" s="7"/>
      <c r="B187" s="7"/>
      <c r="C187" s="7"/>
      <c r="D187" s="7"/>
      <c r="E187" s="7"/>
      <c r="F187" s="7"/>
      <c r="H187" s="7"/>
      <c r="I187" s="8"/>
      <c r="J187" s="62"/>
      <c r="K187" s="8"/>
    </row>
    <row r="188" spans="1:11" ht="15">
      <c r="A188" s="7"/>
      <c r="B188" s="7"/>
      <c r="C188" s="7"/>
      <c r="D188" s="7"/>
      <c r="E188" s="7"/>
      <c r="F188" s="7"/>
      <c r="H188" s="7"/>
      <c r="I188" s="8"/>
      <c r="J188" s="62"/>
      <c r="K188" s="8"/>
    </row>
    <row r="189" spans="1:11" ht="15">
      <c r="A189" s="7"/>
      <c r="B189" s="7"/>
      <c r="C189" s="7"/>
      <c r="D189" s="7"/>
      <c r="E189" s="7"/>
      <c r="F189" s="7"/>
      <c r="G189" s="7"/>
      <c r="H189" s="7"/>
      <c r="I189" s="8"/>
      <c r="J189" s="62"/>
      <c r="K189" s="8"/>
    </row>
    <row r="190" spans="1:11" ht="15.75">
      <c r="H190" s="33"/>
    </row>
    <row r="191" spans="1:11" ht="15">
      <c r="H191" s="7"/>
      <c r="J191" s="62"/>
    </row>
    <row r="192" spans="1:11" ht="15">
      <c r="H192" s="7"/>
      <c r="J192" s="62"/>
    </row>
    <row r="193" spans="7:11" ht="15">
      <c r="H193" s="7"/>
      <c r="J193" s="62"/>
    </row>
    <row r="194" spans="7:11" ht="15">
      <c r="H194" s="7"/>
      <c r="J194" s="62"/>
    </row>
    <row r="195" spans="7:11" ht="15">
      <c r="H195" s="7"/>
      <c r="J195" s="62"/>
    </row>
    <row r="196" spans="7:11" ht="15">
      <c r="J196" s="62"/>
    </row>
    <row r="197" spans="7:11" ht="15.75">
      <c r="H197" s="33"/>
      <c r="J197" s="62"/>
    </row>
    <row r="198" spans="7:11" ht="15">
      <c r="G198" s="210"/>
      <c r="H198" s="52"/>
      <c r="I198" s="53"/>
      <c r="J198" s="78"/>
      <c r="K198" s="9"/>
    </row>
    <row r="199" spans="7:11" ht="15">
      <c r="G199" s="210"/>
      <c r="H199" s="52"/>
      <c r="I199" s="53"/>
      <c r="J199" s="78"/>
      <c r="K199" s="6"/>
    </row>
    <row r="200" spans="7:11" ht="15">
      <c r="G200" s="2"/>
      <c r="H200" s="52"/>
      <c r="I200" s="53"/>
      <c r="J200" s="78"/>
      <c r="K200" s="6"/>
    </row>
    <row r="201" spans="7:11" ht="15">
      <c r="G201" s="211"/>
      <c r="H201" s="55"/>
      <c r="I201" s="46"/>
      <c r="J201" s="78"/>
      <c r="K201" s="6"/>
    </row>
    <row r="202" spans="7:11" ht="15">
      <c r="G202" s="211"/>
      <c r="H202" s="55"/>
      <c r="I202" s="46"/>
      <c r="J202" s="78"/>
      <c r="K202" s="6"/>
    </row>
    <row r="203" spans="7:11" ht="15.75">
      <c r="J203" s="63"/>
      <c r="K203" s="56"/>
    </row>
    <row r="205" spans="7:11" ht="15.75">
      <c r="H205" s="33"/>
    </row>
    <row r="206" spans="7:11" ht="15">
      <c r="H206" s="7"/>
      <c r="J206" s="62"/>
    </row>
    <row r="207" spans="7:11" ht="15">
      <c r="H207" s="7"/>
      <c r="J207" s="62"/>
    </row>
    <row r="208" spans="7:11" ht="15">
      <c r="J208" s="62"/>
    </row>
    <row r="211" spans="8:12">
      <c r="J211" s="48"/>
      <c r="K211" s="79"/>
      <c r="L211" s="79"/>
    </row>
    <row r="212" spans="8:12" ht="15.75">
      <c r="H212" s="61"/>
      <c r="I212" s="80"/>
      <c r="J212" s="62"/>
      <c r="K212" s="49"/>
      <c r="L212" s="49"/>
    </row>
    <row r="213" spans="8:12" ht="15.75">
      <c r="H213" s="61"/>
      <c r="I213" s="80"/>
      <c r="J213" s="62"/>
      <c r="K213" s="49"/>
      <c r="L213" s="49"/>
    </row>
    <row r="214" spans="8:12" ht="15">
      <c r="H214" s="80"/>
      <c r="I214" s="80"/>
      <c r="J214" s="62"/>
    </row>
  </sheetData>
  <mergeCells count="4">
    <mergeCell ref="G62:G63"/>
    <mergeCell ref="G65:G66"/>
    <mergeCell ref="G198:G199"/>
    <mergeCell ref="G201:G20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L281"/>
  <sheetViews>
    <sheetView rightToLeft="1" topLeftCell="G126" workbookViewId="0">
      <selection activeCell="H150" sqref="H150"/>
    </sheetView>
  </sheetViews>
  <sheetFormatPr defaultRowHeight="12.75"/>
  <cols>
    <col min="1" max="1" width="8.140625" bestFit="1" customWidth="1"/>
    <col min="2" max="2" width="12.85546875" bestFit="1" customWidth="1"/>
    <col min="3" max="3" width="19" bestFit="1" customWidth="1"/>
    <col min="4" max="4" width="11.5703125" bestFit="1" customWidth="1"/>
    <col min="5" max="5" width="15.140625" bestFit="1" customWidth="1"/>
    <col min="6" max="6" width="34.7109375" bestFit="1" customWidth="1"/>
    <col min="7" max="7" width="14.42578125" bestFit="1" customWidth="1"/>
    <col min="8" max="8" width="36.5703125" bestFit="1" customWidth="1"/>
    <col min="9" max="9" width="9" customWidth="1"/>
    <col min="10" max="10" width="16.85546875" style="49" customWidth="1"/>
    <col min="11" max="11" width="17" bestFit="1" customWidth="1"/>
    <col min="12" max="12" width="24.5703125" customWidth="1"/>
  </cols>
  <sheetData>
    <row r="1" spans="1:12" ht="18">
      <c r="A1" s="81" t="s">
        <v>1256</v>
      </c>
      <c r="B1" s="81" t="s">
        <v>1257</v>
      </c>
      <c r="C1" s="81" t="s">
        <v>1258</v>
      </c>
      <c r="D1" s="81" t="s">
        <v>1259</v>
      </c>
      <c r="E1" s="81" t="s">
        <v>1260</v>
      </c>
      <c r="F1" s="81" t="s">
        <v>1261</v>
      </c>
      <c r="G1" s="81" t="s">
        <v>1262</v>
      </c>
      <c r="H1" s="81" t="s">
        <v>1263</v>
      </c>
      <c r="I1" s="81" t="s">
        <v>1264</v>
      </c>
      <c r="J1" s="81" t="s">
        <v>1265</v>
      </c>
      <c r="K1" s="81" t="s">
        <v>1266</v>
      </c>
      <c r="L1" s="82"/>
    </row>
    <row r="2" spans="1:12" ht="15">
      <c r="A2" s="32" t="s">
        <v>1114</v>
      </c>
      <c r="B2" s="32" t="s">
        <v>1115</v>
      </c>
      <c r="C2" s="32" t="s">
        <v>1050</v>
      </c>
      <c r="D2" s="32" t="s">
        <v>17</v>
      </c>
      <c r="E2" s="32" t="s">
        <v>115</v>
      </c>
      <c r="F2" s="32" t="s">
        <v>116</v>
      </c>
      <c r="G2" s="32" t="s">
        <v>1125</v>
      </c>
      <c r="H2" s="32" t="s">
        <v>1080</v>
      </c>
      <c r="I2" s="32" t="s">
        <v>1254</v>
      </c>
      <c r="J2" s="32">
        <v>-11968</v>
      </c>
      <c r="K2" s="32" t="s">
        <v>974</v>
      </c>
      <c r="L2" s="51"/>
    </row>
    <row r="3" spans="1:12" ht="15">
      <c r="A3" s="32" t="s">
        <v>1114</v>
      </c>
      <c r="B3" s="32" t="s">
        <v>1115</v>
      </c>
      <c r="C3" s="32" t="s">
        <v>1050</v>
      </c>
      <c r="D3" s="32" t="s">
        <v>24</v>
      </c>
      <c r="E3" s="32" t="s">
        <v>115</v>
      </c>
      <c r="F3" s="32" t="s">
        <v>116</v>
      </c>
      <c r="G3" s="32" t="s">
        <v>1125</v>
      </c>
      <c r="H3" s="32" t="s">
        <v>1081</v>
      </c>
      <c r="I3" s="32" t="s">
        <v>1254</v>
      </c>
      <c r="J3" s="32">
        <v>-21103</v>
      </c>
      <c r="K3" s="32" t="s">
        <v>975</v>
      </c>
      <c r="L3" s="51"/>
    </row>
    <row r="4" spans="1:12" ht="15">
      <c r="A4" s="7" t="s">
        <v>1114</v>
      </c>
      <c r="B4" s="7" t="s">
        <v>196</v>
      </c>
      <c r="C4" s="7" t="s">
        <v>239</v>
      </c>
      <c r="D4" s="7" t="s">
        <v>1024</v>
      </c>
      <c r="E4" s="7" t="s">
        <v>1267</v>
      </c>
      <c r="F4" s="7" t="s">
        <v>1268</v>
      </c>
      <c r="G4" s="7" t="s">
        <v>1116</v>
      </c>
      <c r="H4" s="7" t="s">
        <v>976</v>
      </c>
      <c r="I4" s="7" t="s">
        <v>1254</v>
      </c>
      <c r="J4" s="7">
        <v>60522.39</v>
      </c>
      <c r="K4" s="7" t="s">
        <v>977</v>
      </c>
    </row>
    <row r="5" spans="1:12" ht="15">
      <c r="A5" s="7" t="s">
        <v>1114</v>
      </c>
      <c r="B5" s="7" t="s">
        <v>196</v>
      </c>
      <c r="C5" s="7" t="s">
        <v>239</v>
      </c>
      <c r="D5" s="7" t="s">
        <v>1024</v>
      </c>
      <c r="E5" s="7" t="s">
        <v>978</v>
      </c>
      <c r="F5" s="7" t="s">
        <v>979</v>
      </c>
      <c r="G5" s="7" t="s">
        <v>1116</v>
      </c>
      <c r="H5" s="7" t="s">
        <v>976</v>
      </c>
      <c r="I5" s="7" t="s">
        <v>1254</v>
      </c>
      <c r="J5" s="7">
        <v>20174.13</v>
      </c>
      <c r="K5" s="7" t="s">
        <v>980</v>
      </c>
    </row>
    <row r="6" spans="1:12" ht="15">
      <c r="A6" s="7" t="s">
        <v>1114</v>
      </c>
      <c r="B6" s="7" t="s">
        <v>1118</v>
      </c>
      <c r="C6" s="7" t="s">
        <v>243</v>
      </c>
      <c r="D6" s="7" t="s">
        <v>17</v>
      </c>
      <c r="E6" s="7" t="s">
        <v>7</v>
      </c>
      <c r="F6" s="7" t="s">
        <v>8</v>
      </c>
      <c r="G6" s="7" t="s">
        <v>1125</v>
      </c>
      <c r="H6" s="7" t="s">
        <v>1072</v>
      </c>
      <c r="I6" s="7" t="s">
        <v>1254</v>
      </c>
      <c r="J6" s="7">
        <v>9006.18</v>
      </c>
      <c r="K6" s="7" t="s">
        <v>981</v>
      </c>
    </row>
    <row r="7" spans="1:12" ht="15">
      <c r="A7" s="7" t="s">
        <v>1114</v>
      </c>
      <c r="B7" s="7" t="s">
        <v>1219</v>
      </c>
      <c r="C7" s="7" t="s">
        <v>1025</v>
      </c>
      <c r="D7" s="7" t="s">
        <v>1068</v>
      </c>
      <c r="E7" s="7" t="s">
        <v>11</v>
      </c>
      <c r="F7" s="7" t="s">
        <v>12</v>
      </c>
      <c r="G7" s="7" t="s">
        <v>1116</v>
      </c>
      <c r="H7" s="7" t="s">
        <v>1069</v>
      </c>
      <c r="I7" s="7" t="s">
        <v>1254</v>
      </c>
      <c r="J7" s="7">
        <v>21376.9</v>
      </c>
      <c r="K7" s="7" t="s">
        <v>982</v>
      </c>
    </row>
    <row r="8" spans="1:12" ht="15">
      <c r="A8" s="7" t="s">
        <v>1114</v>
      </c>
      <c r="B8" s="7" t="s">
        <v>1118</v>
      </c>
      <c r="C8" s="7" t="s">
        <v>252</v>
      </c>
      <c r="D8" s="7" t="s">
        <v>24</v>
      </c>
      <c r="E8" s="7" t="s">
        <v>7</v>
      </c>
      <c r="F8" s="7" t="s">
        <v>8</v>
      </c>
      <c r="G8" s="7" t="s">
        <v>1125</v>
      </c>
      <c r="H8" s="7" t="s">
        <v>983</v>
      </c>
      <c r="I8" s="7" t="s">
        <v>1254</v>
      </c>
      <c r="J8" s="7">
        <v>20617.28</v>
      </c>
      <c r="K8" s="7" t="s">
        <v>984</v>
      </c>
    </row>
    <row r="9" spans="1:12" ht="15">
      <c r="A9" s="7" t="s">
        <v>1114</v>
      </c>
      <c r="B9" s="7" t="s">
        <v>196</v>
      </c>
      <c r="C9" s="7" t="s">
        <v>252</v>
      </c>
      <c r="D9" s="7" t="s">
        <v>1070</v>
      </c>
      <c r="E9" s="7" t="s">
        <v>9</v>
      </c>
      <c r="F9" s="7" t="s">
        <v>10</v>
      </c>
      <c r="G9" s="7" t="s">
        <v>1125</v>
      </c>
      <c r="H9" s="7" t="s">
        <v>1071</v>
      </c>
      <c r="I9" s="7" t="s">
        <v>1254</v>
      </c>
      <c r="J9" s="7">
        <v>15524.43</v>
      </c>
      <c r="K9" s="7" t="s">
        <v>985</v>
      </c>
    </row>
    <row r="10" spans="1:12" ht="15">
      <c r="A10" s="7" t="s">
        <v>1114</v>
      </c>
      <c r="B10" s="7" t="s">
        <v>196</v>
      </c>
      <c r="C10" s="7" t="s">
        <v>252</v>
      </c>
      <c r="D10" s="7" t="s">
        <v>1070</v>
      </c>
      <c r="E10" s="7" t="s">
        <v>135</v>
      </c>
      <c r="F10" s="7" t="s">
        <v>1255</v>
      </c>
      <c r="G10" s="7" t="s">
        <v>1125</v>
      </c>
      <c r="H10" s="7" t="s">
        <v>1071</v>
      </c>
      <c r="I10" s="7" t="s">
        <v>1254</v>
      </c>
      <c r="J10" s="7">
        <v>-0.04</v>
      </c>
      <c r="K10" s="7" t="s">
        <v>986</v>
      </c>
    </row>
    <row r="11" spans="1:12" ht="15">
      <c r="A11" s="7" t="s">
        <v>1114</v>
      </c>
      <c r="B11" s="7" t="s">
        <v>196</v>
      </c>
      <c r="C11" s="7" t="s">
        <v>252</v>
      </c>
      <c r="D11" s="7" t="s">
        <v>1070</v>
      </c>
      <c r="E11" s="7" t="s">
        <v>978</v>
      </c>
      <c r="F11" s="7" t="s">
        <v>979</v>
      </c>
      <c r="G11" s="7" t="s">
        <v>1125</v>
      </c>
      <c r="H11" s="7" t="s">
        <v>1071</v>
      </c>
      <c r="I11" s="7" t="s">
        <v>1254</v>
      </c>
      <c r="J11" s="7">
        <v>5174.83</v>
      </c>
      <c r="K11" s="7" t="s">
        <v>987</v>
      </c>
    </row>
    <row r="12" spans="1:12" ht="15">
      <c r="A12" s="92" t="s">
        <v>1114</v>
      </c>
      <c r="B12" s="92" t="s">
        <v>1120</v>
      </c>
      <c r="C12" s="92" t="s">
        <v>252</v>
      </c>
      <c r="D12" s="92" t="s">
        <v>17</v>
      </c>
      <c r="E12" s="92" t="s">
        <v>115</v>
      </c>
      <c r="F12" s="92" t="s">
        <v>116</v>
      </c>
      <c r="G12" s="92"/>
      <c r="H12" s="92" t="s">
        <v>1075</v>
      </c>
      <c r="I12" s="92" t="s">
        <v>1254</v>
      </c>
      <c r="J12" s="92">
        <v>4107</v>
      </c>
      <c r="K12" s="92" t="s">
        <v>988</v>
      </c>
      <c r="L12" s="94"/>
    </row>
    <row r="13" spans="1:12" ht="15">
      <c r="A13" s="92" t="s">
        <v>1122</v>
      </c>
      <c r="B13" s="92" t="s">
        <v>275</v>
      </c>
      <c r="C13" s="92" t="s">
        <v>252</v>
      </c>
      <c r="D13" s="92" t="s">
        <v>17</v>
      </c>
      <c r="E13" s="92" t="s">
        <v>115</v>
      </c>
      <c r="F13" s="92" t="s">
        <v>116</v>
      </c>
      <c r="G13" s="92"/>
      <c r="H13" s="92" t="s">
        <v>1075</v>
      </c>
      <c r="I13" s="92" t="s">
        <v>1254</v>
      </c>
      <c r="J13" s="92">
        <v>-4107</v>
      </c>
      <c r="K13" s="92" t="s">
        <v>987</v>
      </c>
      <c r="L13" s="94"/>
    </row>
    <row r="14" spans="1:12" ht="15">
      <c r="A14" s="7" t="s">
        <v>1122</v>
      </c>
      <c r="B14" s="7" t="s">
        <v>295</v>
      </c>
      <c r="C14" s="7" t="s">
        <v>1026</v>
      </c>
      <c r="D14" s="7" t="s">
        <v>17</v>
      </c>
      <c r="E14" s="7" t="s">
        <v>7</v>
      </c>
      <c r="F14" s="7" t="s">
        <v>8</v>
      </c>
      <c r="G14" s="7" t="s">
        <v>1125</v>
      </c>
      <c r="H14" s="7" t="s">
        <v>1072</v>
      </c>
      <c r="I14" s="7" t="s">
        <v>1254</v>
      </c>
      <c r="J14" s="7">
        <v>4089</v>
      </c>
      <c r="K14" s="7" t="s">
        <v>989</v>
      </c>
    </row>
    <row r="15" spans="1:12" ht="15">
      <c r="A15" s="92" t="s">
        <v>1122</v>
      </c>
      <c r="B15" s="92" t="s">
        <v>1123</v>
      </c>
      <c r="C15" s="92" t="s">
        <v>842</v>
      </c>
      <c r="D15" s="92" t="s">
        <v>25</v>
      </c>
      <c r="E15" s="92" t="s">
        <v>22</v>
      </c>
      <c r="F15" s="92" t="s">
        <v>114</v>
      </c>
      <c r="G15" s="92"/>
      <c r="H15" s="92" t="s">
        <v>990</v>
      </c>
      <c r="I15" s="92" t="s">
        <v>1254</v>
      </c>
      <c r="J15" s="92">
        <v>36548</v>
      </c>
      <c r="K15" s="92" t="s">
        <v>991</v>
      </c>
      <c r="L15" s="94"/>
    </row>
    <row r="16" spans="1:12" ht="15">
      <c r="A16" s="92" t="s">
        <v>1122</v>
      </c>
      <c r="B16" s="92" t="s">
        <v>1123</v>
      </c>
      <c r="C16" s="92" t="s">
        <v>842</v>
      </c>
      <c r="D16" s="92" t="s">
        <v>17</v>
      </c>
      <c r="E16" s="92" t="s">
        <v>115</v>
      </c>
      <c r="F16" s="92" t="s">
        <v>116</v>
      </c>
      <c r="G16" s="92"/>
      <c r="H16" s="92" t="s">
        <v>1075</v>
      </c>
      <c r="I16" s="92" t="s">
        <v>1254</v>
      </c>
      <c r="J16" s="92">
        <v>8249</v>
      </c>
      <c r="K16" s="92" t="s">
        <v>992</v>
      </c>
      <c r="L16" s="94"/>
    </row>
    <row r="17" spans="1:12" ht="15">
      <c r="A17" s="92" t="s">
        <v>1111</v>
      </c>
      <c r="B17" s="92" t="s">
        <v>106</v>
      </c>
      <c r="C17" s="92" t="s">
        <v>842</v>
      </c>
      <c r="D17" s="92" t="s">
        <v>25</v>
      </c>
      <c r="E17" s="92" t="s">
        <v>22</v>
      </c>
      <c r="F17" s="92" t="s">
        <v>114</v>
      </c>
      <c r="G17" s="92"/>
      <c r="H17" s="92" t="s">
        <v>990</v>
      </c>
      <c r="I17" s="92" t="s">
        <v>1254</v>
      </c>
      <c r="J17" s="92">
        <v>-36548</v>
      </c>
      <c r="K17" s="92" t="s">
        <v>993</v>
      </c>
      <c r="L17" s="94"/>
    </row>
    <row r="18" spans="1:12" ht="15">
      <c r="A18" s="92" t="s">
        <v>1111</v>
      </c>
      <c r="B18" s="92" t="s">
        <v>106</v>
      </c>
      <c r="C18" s="92" t="s">
        <v>842</v>
      </c>
      <c r="D18" s="92" t="s">
        <v>17</v>
      </c>
      <c r="E18" s="92" t="s">
        <v>115</v>
      </c>
      <c r="F18" s="92" t="s">
        <v>116</v>
      </c>
      <c r="G18" s="92"/>
      <c r="H18" s="92" t="s">
        <v>1075</v>
      </c>
      <c r="I18" s="92" t="s">
        <v>1254</v>
      </c>
      <c r="J18" s="92">
        <v>-8249</v>
      </c>
      <c r="K18" s="92" t="s">
        <v>989</v>
      </c>
      <c r="L18" s="94"/>
    </row>
    <row r="19" spans="1:12" ht="15">
      <c r="A19" s="7" t="s">
        <v>1111</v>
      </c>
      <c r="B19" s="7" t="s">
        <v>1130</v>
      </c>
      <c r="C19" s="7" t="s">
        <v>909</v>
      </c>
      <c r="D19" s="7" t="s">
        <v>17</v>
      </c>
      <c r="E19" s="7" t="s">
        <v>7</v>
      </c>
      <c r="F19" s="7" t="s">
        <v>8</v>
      </c>
      <c r="G19" s="7" t="s">
        <v>1125</v>
      </c>
      <c r="H19" s="7" t="s">
        <v>1072</v>
      </c>
      <c r="I19" s="7" t="s">
        <v>1254</v>
      </c>
      <c r="J19" s="7">
        <v>8293.31</v>
      </c>
      <c r="K19" s="7" t="s">
        <v>994</v>
      </c>
    </row>
    <row r="20" spans="1:12" ht="15">
      <c r="A20" s="7" t="s">
        <v>1111</v>
      </c>
      <c r="B20" s="7" t="s">
        <v>1027</v>
      </c>
      <c r="C20" s="7" t="s">
        <v>909</v>
      </c>
      <c r="D20" s="7" t="s">
        <v>1073</v>
      </c>
      <c r="E20" s="7" t="s">
        <v>11</v>
      </c>
      <c r="F20" s="7" t="s">
        <v>12</v>
      </c>
      <c r="G20" s="7" t="s">
        <v>1116</v>
      </c>
      <c r="H20" s="7" t="s">
        <v>1074</v>
      </c>
      <c r="I20" s="7" t="s">
        <v>1254</v>
      </c>
      <c r="J20" s="7">
        <v>36548</v>
      </c>
      <c r="K20" s="7" t="s">
        <v>995</v>
      </c>
    </row>
    <row r="21" spans="1:12" ht="15">
      <c r="A21" s="7" t="s">
        <v>1111</v>
      </c>
      <c r="B21" s="7" t="s">
        <v>886</v>
      </c>
      <c r="C21" s="7" t="s">
        <v>1028</v>
      </c>
      <c r="D21" s="7" t="s">
        <v>1254</v>
      </c>
      <c r="E21" s="7" t="s">
        <v>28</v>
      </c>
      <c r="F21" s="7" t="s">
        <v>29</v>
      </c>
      <c r="G21" s="7" t="s">
        <v>1124</v>
      </c>
      <c r="H21" s="7" t="s">
        <v>996</v>
      </c>
      <c r="I21" s="7" t="s">
        <v>1254</v>
      </c>
      <c r="J21" s="7">
        <v>4044.44</v>
      </c>
      <c r="K21" s="7" t="s">
        <v>997</v>
      </c>
    </row>
    <row r="22" spans="1:12" ht="15">
      <c r="A22" s="7" t="s">
        <v>1111</v>
      </c>
      <c r="B22" s="7" t="s">
        <v>886</v>
      </c>
      <c r="C22" s="7" t="s">
        <v>1028</v>
      </c>
      <c r="D22" s="7" t="s">
        <v>1254</v>
      </c>
      <c r="E22" s="7" t="s">
        <v>135</v>
      </c>
      <c r="F22" s="7" t="s">
        <v>1255</v>
      </c>
      <c r="G22" s="7" t="s">
        <v>1124</v>
      </c>
      <c r="H22" s="7" t="s">
        <v>996</v>
      </c>
      <c r="I22" s="7" t="s">
        <v>1254</v>
      </c>
      <c r="J22" s="7">
        <v>8.5</v>
      </c>
      <c r="K22" s="7" t="s">
        <v>998</v>
      </c>
    </row>
    <row r="23" spans="1:12" ht="15">
      <c r="A23" s="7" t="s">
        <v>1111</v>
      </c>
      <c r="B23" s="7" t="s">
        <v>886</v>
      </c>
      <c r="C23" s="7" t="s">
        <v>1028</v>
      </c>
      <c r="D23" s="7" t="s">
        <v>1254</v>
      </c>
      <c r="E23" s="7" t="s">
        <v>28</v>
      </c>
      <c r="F23" s="7" t="s">
        <v>29</v>
      </c>
      <c r="G23" s="7" t="s">
        <v>1124</v>
      </c>
      <c r="H23" s="7" t="s">
        <v>996</v>
      </c>
      <c r="I23" s="7" t="s">
        <v>1254</v>
      </c>
      <c r="J23" s="7">
        <v>916.34</v>
      </c>
      <c r="K23" s="7" t="s">
        <v>999</v>
      </c>
    </row>
    <row r="24" spans="1:12" ht="15">
      <c r="A24" s="7" t="s">
        <v>1111</v>
      </c>
      <c r="B24" s="7" t="s">
        <v>886</v>
      </c>
      <c r="C24" s="7" t="s">
        <v>1028</v>
      </c>
      <c r="D24" s="7" t="s">
        <v>1254</v>
      </c>
      <c r="E24" s="7" t="s">
        <v>135</v>
      </c>
      <c r="F24" s="7" t="s">
        <v>1255</v>
      </c>
      <c r="G24" s="7" t="s">
        <v>1124</v>
      </c>
      <c r="H24" s="7" t="s">
        <v>996</v>
      </c>
      <c r="I24" s="7" t="s">
        <v>1254</v>
      </c>
      <c r="J24" s="7">
        <v>8.5</v>
      </c>
      <c r="K24" s="7" t="s">
        <v>1000</v>
      </c>
    </row>
    <row r="25" spans="1:12" ht="15">
      <c r="A25" s="7" t="s">
        <v>1111</v>
      </c>
      <c r="B25" s="7" t="s">
        <v>886</v>
      </c>
      <c r="C25" s="7" t="s">
        <v>1028</v>
      </c>
      <c r="D25" s="7" t="s">
        <v>1254</v>
      </c>
      <c r="E25" s="7" t="s">
        <v>978</v>
      </c>
      <c r="F25" s="7" t="s">
        <v>979</v>
      </c>
      <c r="G25" s="7" t="s">
        <v>1124</v>
      </c>
      <c r="H25" s="7" t="s">
        <v>996</v>
      </c>
      <c r="I25" s="7" t="s">
        <v>1254</v>
      </c>
      <c r="J25" s="7">
        <v>331.24</v>
      </c>
      <c r="K25" s="7" t="s">
        <v>1001</v>
      </c>
    </row>
    <row r="26" spans="1:12" ht="15">
      <c r="A26" s="7" t="s">
        <v>1111</v>
      </c>
      <c r="B26" s="7" t="s">
        <v>1126</v>
      </c>
      <c r="C26" s="7" t="s">
        <v>1028</v>
      </c>
      <c r="D26" s="7" t="s">
        <v>1254</v>
      </c>
      <c r="E26" s="7" t="s">
        <v>28</v>
      </c>
      <c r="F26" s="7" t="s">
        <v>29</v>
      </c>
      <c r="G26" s="7" t="s">
        <v>1124</v>
      </c>
      <c r="H26" s="7" t="s">
        <v>996</v>
      </c>
      <c r="I26" s="7" t="s">
        <v>1254</v>
      </c>
      <c r="J26" s="7">
        <v>-4044.44</v>
      </c>
      <c r="K26" s="7" t="s">
        <v>1002</v>
      </c>
    </row>
    <row r="27" spans="1:12" ht="15">
      <c r="A27" s="7" t="s">
        <v>1111</v>
      </c>
      <c r="B27" s="7" t="s">
        <v>1126</v>
      </c>
      <c r="C27" s="7" t="s">
        <v>1028</v>
      </c>
      <c r="D27" s="7" t="s">
        <v>1254</v>
      </c>
      <c r="E27" s="7" t="s">
        <v>28</v>
      </c>
      <c r="F27" s="7" t="s">
        <v>29</v>
      </c>
      <c r="G27" s="7" t="s">
        <v>1124</v>
      </c>
      <c r="H27" s="7" t="s">
        <v>996</v>
      </c>
      <c r="I27" s="7" t="s">
        <v>1254</v>
      </c>
      <c r="J27" s="7">
        <v>-916.34</v>
      </c>
      <c r="K27" s="7" t="s">
        <v>1003</v>
      </c>
    </row>
    <row r="28" spans="1:12" ht="15">
      <c r="A28" s="7" t="s">
        <v>1111</v>
      </c>
      <c r="B28" s="7" t="s">
        <v>1126</v>
      </c>
      <c r="C28" s="7" t="s">
        <v>1028</v>
      </c>
      <c r="D28" s="7" t="s">
        <v>1029</v>
      </c>
      <c r="E28" s="7" t="s">
        <v>28</v>
      </c>
      <c r="F28" s="7" t="s">
        <v>29</v>
      </c>
      <c r="G28" s="7" t="s">
        <v>1124</v>
      </c>
      <c r="H28" s="7" t="s">
        <v>1004</v>
      </c>
      <c r="I28" s="7" t="s">
        <v>1254</v>
      </c>
      <c r="J28" s="7">
        <v>4044.44</v>
      </c>
      <c r="K28" s="7" t="s">
        <v>1005</v>
      </c>
    </row>
    <row r="29" spans="1:12" ht="15">
      <c r="A29" s="7" t="s">
        <v>1111</v>
      </c>
      <c r="B29" s="7" t="s">
        <v>1126</v>
      </c>
      <c r="C29" s="7" t="s">
        <v>1028</v>
      </c>
      <c r="D29" s="7" t="s">
        <v>1029</v>
      </c>
      <c r="E29" s="7" t="s">
        <v>28</v>
      </c>
      <c r="F29" s="7" t="s">
        <v>29</v>
      </c>
      <c r="G29" s="7" t="s">
        <v>1124</v>
      </c>
      <c r="H29" s="7" t="s">
        <v>1004</v>
      </c>
      <c r="I29" s="7" t="s">
        <v>1254</v>
      </c>
      <c r="J29" s="7">
        <v>916.34</v>
      </c>
      <c r="K29" s="7" t="s">
        <v>1001</v>
      </c>
    </row>
    <row r="30" spans="1:12" ht="15">
      <c r="A30" s="7" t="s">
        <v>1111</v>
      </c>
      <c r="B30" s="7" t="s">
        <v>1130</v>
      </c>
      <c r="C30" s="7" t="s">
        <v>1030</v>
      </c>
      <c r="D30" s="7" t="s">
        <v>30</v>
      </c>
      <c r="E30" s="7" t="s">
        <v>20</v>
      </c>
      <c r="F30" s="7" t="s">
        <v>21</v>
      </c>
      <c r="G30" s="7" t="s">
        <v>1124</v>
      </c>
      <c r="H30" s="7" t="s">
        <v>1006</v>
      </c>
      <c r="I30" s="7" t="s">
        <v>1254</v>
      </c>
      <c r="J30" s="7">
        <v>1999.62</v>
      </c>
      <c r="K30" s="7" t="s">
        <v>1007</v>
      </c>
    </row>
    <row r="31" spans="1:12" ht="15">
      <c r="A31" s="7" t="s">
        <v>1111</v>
      </c>
      <c r="B31" s="7" t="s">
        <v>1130</v>
      </c>
      <c r="C31" s="7" t="s">
        <v>1030</v>
      </c>
      <c r="D31" s="7" t="s">
        <v>30</v>
      </c>
      <c r="E31" s="7" t="s">
        <v>135</v>
      </c>
      <c r="F31" s="7" t="s">
        <v>1255</v>
      </c>
      <c r="G31" s="7" t="s">
        <v>1124</v>
      </c>
      <c r="H31" s="7" t="s">
        <v>1006</v>
      </c>
      <c r="I31" s="7" t="s">
        <v>1254</v>
      </c>
      <c r="J31" s="7">
        <v>509.35</v>
      </c>
      <c r="K31" s="7" t="s">
        <v>1008</v>
      </c>
    </row>
    <row r="32" spans="1:12" ht="15">
      <c r="A32" s="7" t="s">
        <v>1111</v>
      </c>
      <c r="B32" s="7" t="s">
        <v>110</v>
      </c>
      <c r="C32" s="7" t="s">
        <v>1030</v>
      </c>
      <c r="D32" s="7" t="s">
        <v>30</v>
      </c>
      <c r="E32" s="7" t="s">
        <v>20</v>
      </c>
      <c r="F32" s="7" t="s">
        <v>21</v>
      </c>
      <c r="G32" s="7" t="s">
        <v>1124</v>
      </c>
      <c r="H32" s="7" t="s">
        <v>1006</v>
      </c>
      <c r="I32" s="7" t="s">
        <v>1254</v>
      </c>
      <c r="J32" s="7">
        <v>-1999.62</v>
      </c>
      <c r="K32" s="7" t="s">
        <v>1009</v>
      </c>
    </row>
    <row r="33" spans="1:12" ht="15">
      <c r="A33" s="7" t="s">
        <v>1111</v>
      </c>
      <c r="B33" s="7" t="s">
        <v>110</v>
      </c>
      <c r="C33" s="7" t="s">
        <v>1030</v>
      </c>
      <c r="D33" s="7" t="s">
        <v>1031</v>
      </c>
      <c r="E33" s="7" t="s">
        <v>20</v>
      </c>
      <c r="F33" s="7" t="s">
        <v>21</v>
      </c>
      <c r="G33" s="7" t="s">
        <v>1124</v>
      </c>
      <c r="H33" s="7" t="s">
        <v>1004</v>
      </c>
      <c r="I33" s="7" t="s">
        <v>1254</v>
      </c>
      <c r="J33" s="7">
        <v>1999.62</v>
      </c>
      <c r="K33" s="7" t="s">
        <v>1008</v>
      </c>
    </row>
    <row r="34" spans="1:12" ht="15">
      <c r="A34" s="7" t="s">
        <v>1111</v>
      </c>
      <c r="B34" s="7" t="s">
        <v>1027</v>
      </c>
      <c r="C34" s="7" t="s">
        <v>1032</v>
      </c>
      <c r="D34" s="7" t="s">
        <v>1076</v>
      </c>
      <c r="E34" s="7" t="s">
        <v>11</v>
      </c>
      <c r="F34" s="7" t="s">
        <v>12</v>
      </c>
      <c r="G34" s="7" t="s">
        <v>1116</v>
      </c>
      <c r="H34" s="7" t="s">
        <v>1077</v>
      </c>
      <c r="I34" s="7" t="s">
        <v>1254</v>
      </c>
      <c r="J34" s="7">
        <v>84220.01</v>
      </c>
      <c r="K34" s="7" t="s">
        <v>1010</v>
      </c>
    </row>
    <row r="35" spans="1:12" ht="15">
      <c r="A35" s="7" t="s">
        <v>1111</v>
      </c>
      <c r="B35" s="7" t="s">
        <v>1027</v>
      </c>
      <c r="C35" s="7" t="s">
        <v>925</v>
      </c>
      <c r="D35" s="7" t="s">
        <v>1254</v>
      </c>
      <c r="E35" s="7" t="s">
        <v>11</v>
      </c>
      <c r="F35" s="7" t="s">
        <v>12</v>
      </c>
      <c r="G35" s="7" t="s">
        <v>1116</v>
      </c>
      <c r="H35" s="7" t="s">
        <v>1079</v>
      </c>
      <c r="I35" s="7" t="s">
        <v>1254</v>
      </c>
      <c r="J35" s="7">
        <v>622848.79</v>
      </c>
      <c r="K35" s="7" t="s">
        <v>1011</v>
      </c>
    </row>
    <row r="36" spans="1:12" ht="15">
      <c r="A36" s="7" t="s">
        <v>1111</v>
      </c>
      <c r="B36" s="7" t="s">
        <v>1027</v>
      </c>
      <c r="C36" s="7" t="s">
        <v>925</v>
      </c>
      <c r="D36" s="7" t="s">
        <v>26</v>
      </c>
      <c r="E36" s="7" t="s">
        <v>11</v>
      </c>
      <c r="F36" s="7" t="s">
        <v>12</v>
      </c>
      <c r="G36" s="7" t="s">
        <v>1116</v>
      </c>
      <c r="H36" s="7" t="s">
        <v>1078</v>
      </c>
      <c r="I36" s="7" t="s">
        <v>1254</v>
      </c>
      <c r="J36" s="7">
        <v>2278.4899999999998</v>
      </c>
      <c r="K36" s="7" t="s">
        <v>1012</v>
      </c>
    </row>
    <row r="37" spans="1:12" ht="15">
      <c r="A37" s="7" t="s">
        <v>1111</v>
      </c>
      <c r="B37" s="7" t="s">
        <v>1027</v>
      </c>
      <c r="C37" s="7" t="s">
        <v>925</v>
      </c>
      <c r="D37" s="7" t="s">
        <v>26</v>
      </c>
      <c r="E37" s="7" t="s">
        <v>978</v>
      </c>
      <c r="F37" s="7" t="s">
        <v>979</v>
      </c>
      <c r="G37" s="7" t="s">
        <v>1116</v>
      </c>
      <c r="H37" s="7" t="s">
        <v>1078</v>
      </c>
      <c r="I37" s="7" t="s">
        <v>1254</v>
      </c>
      <c r="J37" s="7">
        <v>759.49</v>
      </c>
      <c r="K37" s="7" t="s">
        <v>1013</v>
      </c>
    </row>
    <row r="38" spans="1:12" ht="15">
      <c r="A38" s="7" t="s">
        <v>1111</v>
      </c>
      <c r="B38" s="7" t="s">
        <v>1131</v>
      </c>
      <c r="C38" s="7" t="s">
        <v>925</v>
      </c>
      <c r="D38" s="7" t="s">
        <v>26</v>
      </c>
      <c r="E38" s="7" t="s">
        <v>11</v>
      </c>
      <c r="F38" s="7" t="s">
        <v>12</v>
      </c>
      <c r="G38" s="7" t="s">
        <v>1116</v>
      </c>
      <c r="H38" s="7" t="s">
        <v>1078</v>
      </c>
      <c r="I38" s="7" t="s">
        <v>1254</v>
      </c>
      <c r="J38" s="7">
        <v>-2278.4899999999998</v>
      </c>
      <c r="K38" s="7" t="s">
        <v>1014</v>
      </c>
    </row>
    <row r="39" spans="1:12" ht="15">
      <c r="A39" s="7" t="s">
        <v>1111</v>
      </c>
      <c r="B39" s="7" t="s">
        <v>1131</v>
      </c>
      <c r="C39" s="7" t="s">
        <v>925</v>
      </c>
      <c r="D39" s="7" t="s">
        <v>26</v>
      </c>
      <c r="E39" s="7" t="s">
        <v>978</v>
      </c>
      <c r="F39" s="7" t="s">
        <v>979</v>
      </c>
      <c r="G39" s="7" t="s">
        <v>1116</v>
      </c>
      <c r="H39" s="7" t="s">
        <v>1078</v>
      </c>
      <c r="I39" s="7" t="s">
        <v>1254</v>
      </c>
      <c r="J39" s="7">
        <v>-759.49</v>
      </c>
      <c r="K39" s="7" t="s">
        <v>1011</v>
      </c>
    </row>
    <row r="40" spans="1:12" ht="15">
      <c r="A40" s="7" t="s">
        <v>1111</v>
      </c>
      <c r="B40" s="7" t="s">
        <v>1131</v>
      </c>
      <c r="C40" s="7" t="s">
        <v>925</v>
      </c>
      <c r="D40" s="7" t="s">
        <v>26</v>
      </c>
      <c r="E40" s="7" t="s">
        <v>14</v>
      </c>
      <c r="F40" s="7" t="s">
        <v>15</v>
      </c>
      <c r="G40" s="7" t="s">
        <v>1116</v>
      </c>
      <c r="H40" s="7" t="s">
        <v>13</v>
      </c>
      <c r="I40" s="7" t="s">
        <v>1254</v>
      </c>
      <c r="J40" s="7">
        <v>2278.4899999999998</v>
      </c>
      <c r="K40" s="7" t="s">
        <v>1012</v>
      </c>
    </row>
    <row r="41" spans="1:12" ht="15">
      <c r="A41" s="7" t="s">
        <v>1111</v>
      </c>
      <c r="B41" s="7" t="s">
        <v>1131</v>
      </c>
      <c r="C41" s="7" t="s">
        <v>925</v>
      </c>
      <c r="D41" s="7" t="s">
        <v>26</v>
      </c>
      <c r="E41" s="7" t="s">
        <v>978</v>
      </c>
      <c r="F41" s="7" t="s">
        <v>979</v>
      </c>
      <c r="G41" s="7" t="s">
        <v>1116</v>
      </c>
      <c r="H41" s="7" t="s">
        <v>13</v>
      </c>
      <c r="I41" s="7" t="s">
        <v>1254</v>
      </c>
      <c r="J41" s="7">
        <v>759.5</v>
      </c>
      <c r="K41" s="7" t="s">
        <v>1015</v>
      </c>
    </row>
    <row r="42" spans="1:12" ht="15">
      <c r="A42" s="32" t="s">
        <v>1111</v>
      </c>
      <c r="B42" s="32" t="s">
        <v>947</v>
      </c>
      <c r="C42" s="32" t="s">
        <v>948</v>
      </c>
      <c r="D42" s="32" t="s">
        <v>1087</v>
      </c>
      <c r="E42" s="32" t="s">
        <v>22</v>
      </c>
      <c r="F42" s="32" t="s">
        <v>114</v>
      </c>
      <c r="G42" s="32"/>
      <c r="H42" s="32" t="s">
        <v>1016</v>
      </c>
      <c r="I42" s="32" t="s">
        <v>1254</v>
      </c>
      <c r="J42" s="32">
        <v>60798</v>
      </c>
      <c r="K42" s="32" t="s">
        <v>1017</v>
      </c>
      <c r="L42" s="51"/>
    </row>
    <row r="43" spans="1:12" ht="15">
      <c r="A43" s="32" t="s">
        <v>1111</v>
      </c>
      <c r="B43" s="32" t="s">
        <v>947</v>
      </c>
      <c r="C43" s="32" t="s">
        <v>948</v>
      </c>
      <c r="D43" s="32" t="s">
        <v>1145</v>
      </c>
      <c r="E43" s="32" t="s">
        <v>22</v>
      </c>
      <c r="F43" s="32" t="s">
        <v>114</v>
      </c>
      <c r="G43" s="32"/>
      <c r="H43" s="32" t="s">
        <v>1018</v>
      </c>
      <c r="I43" s="32" t="s">
        <v>1254</v>
      </c>
      <c r="J43" s="32">
        <v>1375</v>
      </c>
      <c r="K43" s="32" t="s">
        <v>1019</v>
      </c>
      <c r="L43" s="51"/>
    </row>
    <row r="44" spans="1:12" ht="15">
      <c r="A44" s="32" t="s">
        <v>1111</v>
      </c>
      <c r="B44" s="32" t="s">
        <v>947</v>
      </c>
      <c r="C44" s="32" t="s">
        <v>948</v>
      </c>
      <c r="D44" s="32" t="s">
        <v>17</v>
      </c>
      <c r="E44" s="32" t="s">
        <v>115</v>
      </c>
      <c r="F44" s="32" t="s">
        <v>116</v>
      </c>
      <c r="G44" s="32"/>
      <c r="H44" s="32" t="s">
        <v>1020</v>
      </c>
      <c r="I44" s="32" t="s">
        <v>1254</v>
      </c>
      <c r="J44" s="32">
        <v>6257</v>
      </c>
      <c r="K44" s="32" t="s">
        <v>1021</v>
      </c>
      <c r="L44" s="51"/>
    </row>
    <row r="45" spans="1:12" ht="15">
      <c r="A45" s="32" t="s">
        <v>1111</v>
      </c>
      <c r="B45" s="32" t="s">
        <v>947</v>
      </c>
      <c r="C45" s="32" t="s">
        <v>948</v>
      </c>
      <c r="D45" s="32" t="s">
        <v>24</v>
      </c>
      <c r="E45" s="32" t="s">
        <v>115</v>
      </c>
      <c r="F45" s="32" t="s">
        <v>116</v>
      </c>
      <c r="G45" s="32"/>
      <c r="H45" s="32" t="s">
        <v>1022</v>
      </c>
      <c r="I45" s="32" t="s">
        <v>1254</v>
      </c>
      <c r="J45" s="32">
        <v>16355</v>
      </c>
      <c r="K45" s="32" t="s">
        <v>1023</v>
      </c>
      <c r="L45" s="51"/>
    </row>
    <row r="46" spans="1:12" ht="15">
      <c r="A46" s="32" t="s">
        <v>1139</v>
      </c>
      <c r="B46" s="32" t="s">
        <v>408</v>
      </c>
      <c r="C46" s="32" t="s">
        <v>948</v>
      </c>
      <c r="D46" s="32" t="s">
        <v>1087</v>
      </c>
      <c r="E46" s="32" t="s">
        <v>22</v>
      </c>
      <c r="F46" s="32" t="s">
        <v>114</v>
      </c>
      <c r="G46" s="32"/>
      <c r="H46" s="32" t="s">
        <v>1016</v>
      </c>
      <c r="I46" s="32" t="s">
        <v>1254</v>
      </c>
      <c r="J46" s="32">
        <v>-60798</v>
      </c>
      <c r="K46" s="32" t="s">
        <v>313</v>
      </c>
      <c r="L46" s="51"/>
    </row>
    <row r="47" spans="1:12" ht="15">
      <c r="A47" s="32" t="s">
        <v>1139</v>
      </c>
      <c r="B47" s="32" t="s">
        <v>408</v>
      </c>
      <c r="C47" s="32" t="s">
        <v>948</v>
      </c>
      <c r="D47" s="32" t="s">
        <v>1145</v>
      </c>
      <c r="E47" s="32" t="s">
        <v>22</v>
      </c>
      <c r="F47" s="32" t="s">
        <v>114</v>
      </c>
      <c r="G47" s="32"/>
      <c r="H47" s="32" t="s">
        <v>1018</v>
      </c>
      <c r="I47" s="32" t="s">
        <v>1254</v>
      </c>
      <c r="J47" s="32">
        <v>-1375</v>
      </c>
      <c r="K47" s="32" t="s">
        <v>314</v>
      </c>
      <c r="L47" s="51"/>
    </row>
    <row r="48" spans="1:12" ht="15">
      <c r="A48" s="32" t="s">
        <v>1139</v>
      </c>
      <c r="B48" s="32" t="s">
        <v>408</v>
      </c>
      <c r="C48" s="32" t="s">
        <v>948</v>
      </c>
      <c r="D48" s="32" t="s">
        <v>17</v>
      </c>
      <c r="E48" s="32" t="s">
        <v>115</v>
      </c>
      <c r="F48" s="32" t="s">
        <v>116</v>
      </c>
      <c r="G48" s="32"/>
      <c r="H48" s="32" t="s">
        <v>1020</v>
      </c>
      <c r="I48" s="32" t="s">
        <v>1254</v>
      </c>
      <c r="J48" s="32">
        <v>-6257</v>
      </c>
      <c r="K48" s="32" t="s">
        <v>315</v>
      </c>
      <c r="L48" s="51"/>
    </row>
    <row r="49" spans="1:12" ht="15">
      <c r="A49" s="32" t="s">
        <v>1139</v>
      </c>
      <c r="B49" s="32" t="s">
        <v>408</v>
      </c>
      <c r="C49" s="32" t="s">
        <v>948</v>
      </c>
      <c r="D49" s="32" t="s">
        <v>24</v>
      </c>
      <c r="E49" s="32" t="s">
        <v>115</v>
      </c>
      <c r="F49" s="32" t="s">
        <v>116</v>
      </c>
      <c r="G49" s="32"/>
      <c r="H49" s="32" t="s">
        <v>1022</v>
      </c>
      <c r="I49" s="32" t="s">
        <v>1254</v>
      </c>
      <c r="J49" s="32">
        <v>-16355</v>
      </c>
      <c r="K49" s="32" t="s">
        <v>1015</v>
      </c>
      <c r="L49" s="51"/>
    </row>
    <row r="50" spans="1:12" ht="15">
      <c r="A50" s="7" t="s">
        <v>1139</v>
      </c>
      <c r="B50" s="7" t="s">
        <v>1161</v>
      </c>
      <c r="C50" s="7" t="s">
        <v>409</v>
      </c>
      <c r="D50" s="7" t="s">
        <v>410</v>
      </c>
      <c r="E50" s="7" t="s">
        <v>11</v>
      </c>
      <c r="F50" s="7" t="s">
        <v>12</v>
      </c>
      <c r="G50" s="7" t="s">
        <v>1116</v>
      </c>
      <c r="H50" s="7" t="s">
        <v>316</v>
      </c>
      <c r="I50" s="7" t="s">
        <v>1254</v>
      </c>
      <c r="J50" s="7">
        <v>60916.65</v>
      </c>
      <c r="K50" s="7" t="s">
        <v>317</v>
      </c>
    </row>
    <row r="51" spans="1:12" ht="15">
      <c r="A51" s="7" t="s">
        <v>1139</v>
      </c>
      <c r="B51" s="7" t="s">
        <v>1161</v>
      </c>
      <c r="C51" s="7" t="s">
        <v>411</v>
      </c>
      <c r="D51" s="7" t="s">
        <v>412</v>
      </c>
      <c r="E51" s="7" t="s">
        <v>11</v>
      </c>
      <c r="F51" s="7" t="s">
        <v>12</v>
      </c>
      <c r="G51" s="7" t="s">
        <v>1116</v>
      </c>
      <c r="H51" s="7" t="s">
        <v>318</v>
      </c>
      <c r="I51" s="7" t="s">
        <v>1254</v>
      </c>
      <c r="J51" s="7">
        <v>1391.08</v>
      </c>
      <c r="K51" s="7" t="s">
        <v>319</v>
      </c>
    </row>
    <row r="52" spans="1:12" ht="15">
      <c r="A52" s="7" t="s">
        <v>1139</v>
      </c>
      <c r="B52" s="7" t="s">
        <v>1161</v>
      </c>
      <c r="C52" s="7" t="s">
        <v>411</v>
      </c>
      <c r="D52" s="7" t="s">
        <v>412</v>
      </c>
      <c r="E52" s="7" t="s">
        <v>135</v>
      </c>
      <c r="F52" s="7" t="s">
        <v>1255</v>
      </c>
      <c r="G52" s="7" t="s">
        <v>1116</v>
      </c>
      <c r="H52" s="7" t="s">
        <v>318</v>
      </c>
      <c r="I52" s="7" t="s">
        <v>1254</v>
      </c>
      <c r="J52" s="7">
        <v>-0.01</v>
      </c>
      <c r="K52" s="7" t="s">
        <v>320</v>
      </c>
    </row>
    <row r="53" spans="1:12" ht="15">
      <c r="A53" s="7" t="s">
        <v>1139</v>
      </c>
      <c r="B53" s="7" t="s">
        <v>1141</v>
      </c>
      <c r="C53" s="7" t="s">
        <v>413</v>
      </c>
      <c r="D53" s="7" t="s">
        <v>17</v>
      </c>
      <c r="E53" s="7" t="s">
        <v>7</v>
      </c>
      <c r="F53" s="7" t="s">
        <v>321</v>
      </c>
      <c r="G53" s="7" t="s">
        <v>1125</v>
      </c>
      <c r="H53" s="7" t="s">
        <v>1072</v>
      </c>
      <c r="I53" s="7" t="s">
        <v>1254</v>
      </c>
      <c r="J53" s="7">
        <v>6322.19</v>
      </c>
      <c r="K53" s="7" t="s">
        <v>322</v>
      </c>
    </row>
    <row r="54" spans="1:12" ht="15">
      <c r="A54" s="7" t="s">
        <v>1139</v>
      </c>
      <c r="B54" s="7" t="s">
        <v>1161</v>
      </c>
      <c r="C54" s="7" t="s">
        <v>414</v>
      </c>
      <c r="D54" s="7" t="s">
        <v>415</v>
      </c>
      <c r="E54" s="7" t="s">
        <v>11</v>
      </c>
      <c r="F54" s="7" t="s">
        <v>12</v>
      </c>
      <c r="G54" s="7" t="s">
        <v>1116</v>
      </c>
      <c r="H54" s="7" t="s">
        <v>323</v>
      </c>
      <c r="I54" s="7" t="s">
        <v>1254</v>
      </c>
      <c r="J54" s="7">
        <v>22849.599999999999</v>
      </c>
      <c r="K54" s="7" t="s">
        <v>324</v>
      </c>
    </row>
    <row r="55" spans="1:12" ht="15">
      <c r="A55" s="7" t="s">
        <v>1139</v>
      </c>
      <c r="B55" s="7" t="s">
        <v>1161</v>
      </c>
      <c r="C55" s="7" t="s">
        <v>414</v>
      </c>
      <c r="D55" s="7" t="s">
        <v>416</v>
      </c>
      <c r="E55" s="7" t="s">
        <v>11</v>
      </c>
      <c r="F55" s="7" t="s">
        <v>12</v>
      </c>
      <c r="G55" s="7" t="s">
        <v>1116</v>
      </c>
      <c r="H55" s="7" t="s">
        <v>325</v>
      </c>
      <c r="I55" s="7" t="s">
        <v>1254</v>
      </c>
      <c r="J55" s="7">
        <v>14744</v>
      </c>
      <c r="K55" s="7" t="s">
        <v>326</v>
      </c>
    </row>
    <row r="56" spans="1:12" ht="15">
      <c r="A56" s="7" t="s">
        <v>1139</v>
      </c>
      <c r="B56" s="7" t="s">
        <v>1161</v>
      </c>
      <c r="C56" s="7" t="s">
        <v>414</v>
      </c>
      <c r="D56" s="7" t="s">
        <v>417</v>
      </c>
      <c r="E56" s="7" t="s">
        <v>11</v>
      </c>
      <c r="F56" s="7" t="s">
        <v>12</v>
      </c>
      <c r="G56" s="7" t="s">
        <v>1116</v>
      </c>
      <c r="H56" s="7" t="s">
        <v>327</v>
      </c>
      <c r="I56" s="7" t="s">
        <v>1254</v>
      </c>
      <c r="J56" s="7">
        <v>8347.32</v>
      </c>
      <c r="K56" s="7" t="s">
        <v>328</v>
      </c>
    </row>
    <row r="57" spans="1:12" ht="15">
      <c r="A57" s="7" t="s">
        <v>1139</v>
      </c>
      <c r="B57" s="7" t="s">
        <v>1161</v>
      </c>
      <c r="C57" s="7" t="s">
        <v>414</v>
      </c>
      <c r="D57" s="7" t="s">
        <v>417</v>
      </c>
      <c r="E57" s="7" t="s">
        <v>135</v>
      </c>
      <c r="F57" s="7" t="s">
        <v>1255</v>
      </c>
      <c r="G57" s="7" t="s">
        <v>1116</v>
      </c>
      <c r="H57" s="7" t="s">
        <v>327</v>
      </c>
      <c r="I57" s="7" t="s">
        <v>1254</v>
      </c>
      <c r="J57" s="7">
        <v>-0.01</v>
      </c>
      <c r="K57" s="7" t="s">
        <v>329</v>
      </c>
    </row>
    <row r="58" spans="1:12" ht="15">
      <c r="A58" s="7" t="s">
        <v>1139</v>
      </c>
      <c r="B58" s="7" t="s">
        <v>1161</v>
      </c>
      <c r="C58" s="7" t="s">
        <v>414</v>
      </c>
      <c r="D58" s="7" t="s">
        <v>418</v>
      </c>
      <c r="E58" s="7" t="s">
        <v>11</v>
      </c>
      <c r="F58" s="7" t="s">
        <v>12</v>
      </c>
      <c r="G58" s="7" t="s">
        <v>1116</v>
      </c>
      <c r="H58" s="7" t="s">
        <v>1079</v>
      </c>
      <c r="I58" s="7" t="s">
        <v>1254</v>
      </c>
      <c r="J58" s="7">
        <v>5520.38</v>
      </c>
      <c r="K58" s="7" t="s">
        <v>330</v>
      </c>
    </row>
    <row r="59" spans="1:12" ht="15">
      <c r="A59" s="7" t="s">
        <v>1139</v>
      </c>
      <c r="B59" s="7" t="s">
        <v>1161</v>
      </c>
      <c r="C59" s="7" t="s">
        <v>419</v>
      </c>
      <c r="D59" s="7" t="s">
        <v>1254</v>
      </c>
      <c r="E59" s="7" t="s">
        <v>11</v>
      </c>
      <c r="F59" s="7" t="s">
        <v>12</v>
      </c>
      <c r="G59" s="7" t="s">
        <v>1116</v>
      </c>
      <c r="H59" s="7" t="s">
        <v>331</v>
      </c>
      <c r="I59" s="7" t="s">
        <v>1254</v>
      </c>
      <c r="J59" s="7">
        <v>15892</v>
      </c>
      <c r="K59" s="7" t="s">
        <v>332</v>
      </c>
    </row>
    <row r="60" spans="1:12" ht="15">
      <c r="A60" s="7" t="s">
        <v>1139</v>
      </c>
      <c r="B60" s="7" t="s">
        <v>1161</v>
      </c>
      <c r="C60" s="7" t="s">
        <v>419</v>
      </c>
      <c r="D60" s="7" t="s">
        <v>1254</v>
      </c>
      <c r="E60" s="7" t="s">
        <v>11</v>
      </c>
      <c r="F60" s="7" t="s">
        <v>12</v>
      </c>
      <c r="G60" s="7" t="s">
        <v>1116</v>
      </c>
      <c r="H60" s="7" t="s">
        <v>333</v>
      </c>
      <c r="I60" s="7" t="s">
        <v>1254</v>
      </c>
      <c r="J60" s="7">
        <v>2727.85</v>
      </c>
      <c r="K60" s="7" t="s">
        <v>334</v>
      </c>
    </row>
    <row r="61" spans="1:12" ht="15">
      <c r="A61" s="7" t="s">
        <v>1139</v>
      </c>
      <c r="B61" s="7" t="s">
        <v>1141</v>
      </c>
      <c r="C61" s="7" t="s">
        <v>420</v>
      </c>
      <c r="D61" s="7" t="s">
        <v>24</v>
      </c>
      <c r="E61" s="7" t="s">
        <v>7</v>
      </c>
      <c r="F61" s="7" t="s">
        <v>321</v>
      </c>
      <c r="G61" s="7" t="s">
        <v>1125</v>
      </c>
      <c r="H61" s="7" t="s">
        <v>983</v>
      </c>
      <c r="I61" s="7" t="s">
        <v>1254</v>
      </c>
      <c r="J61" s="7">
        <v>16509.41</v>
      </c>
      <c r="K61" s="7" t="s">
        <v>335</v>
      </c>
    </row>
    <row r="62" spans="1:12" ht="15">
      <c r="A62" s="32" t="s">
        <v>1139</v>
      </c>
      <c r="B62" s="32" t="s">
        <v>1143</v>
      </c>
      <c r="C62" s="32" t="s">
        <v>420</v>
      </c>
      <c r="D62" s="32" t="s">
        <v>1147</v>
      </c>
      <c r="E62" s="32" t="s">
        <v>22</v>
      </c>
      <c r="F62" s="32" t="s">
        <v>114</v>
      </c>
      <c r="G62" s="32"/>
      <c r="H62" s="32" t="s">
        <v>336</v>
      </c>
      <c r="I62" s="32" t="s">
        <v>1254</v>
      </c>
      <c r="J62" s="32">
        <v>3831</v>
      </c>
      <c r="K62" s="32" t="s">
        <v>337</v>
      </c>
      <c r="L62" s="51"/>
    </row>
    <row r="63" spans="1:12" ht="15">
      <c r="A63" s="32" t="s">
        <v>1139</v>
      </c>
      <c r="B63" s="32" t="s">
        <v>1143</v>
      </c>
      <c r="C63" s="32" t="s">
        <v>420</v>
      </c>
      <c r="D63" s="32" t="s">
        <v>1149</v>
      </c>
      <c r="E63" s="32" t="s">
        <v>22</v>
      </c>
      <c r="F63" s="32" t="s">
        <v>114</v>
      </c>
      <c r="G63" s="32"/>
      <c r="H63" s="32" t="s">
        <v>338</v>
      </c>
      <c r="I63" s="32" t="s">
        <v>1254</v>
      </c>
      <c r="J63" s="32">
        <v>33866</v>
      </c>
      <c r="K63" s="32" t="s">
        <v>339</v>
      </c>
      <c r="L63" s="51"/>
    </row>
    <row r="64" spans="1:12" ht="15">
      <c r="A64" s="32" t="s">
        <v>1139</v>
      </c>
      <c r="B64" s="32" t="s">
        <v>1143</v>
      </c>
      <c r="C64" s="32" t="s">
        <v>420</v>
      </c>
      <c r="D64" s="32" t="s">
        <v>17</v>
      </c>
      <c r="E64" s="32" t="s">
        <v>115</v>
      </c>
      <c r="F64" s="32" t="s">
        <v>116</v>
      </c>
      <c r="G64" s="32"/>
      <c r="H64" s="32" t="s">
        <v>340</v>
      </c>
      <c r="I64" s="32" t="s">
        <v>1254</v>
      </c>
      <c r="J64" s="32">
        <v>3691</v>
      </c>
      <c r="K64" s="32" t="s">
        <v>341</v>
      </c>
      <c r="L64" s="51"/>
    </row>
    <row r="65" spans="1:12" ht="15">
      <c r="A65" s="7" t="s">
        <v>1139</v>
      </c>
      <c r="B65" s="7" t="s">
        <v>1161</v>
      </c>
      <c r="C65" s="7" t="s">
        <v>420</v>
      </c>
      <c r="D65" s="7" t="s">
        <v>421</v>
      </c>
      <c r="E65" s="7" t="s">
        <v>11</v>
      </c>
      <c r="F65" s="7" t="s">
        <v>12</v>
      </c>
      <c r="G65" s="7" t="s">
        <v>1116</v>
      </c>
      <c r="H65" s="7" t="s">
        <v>342</v>
      </c>
      <c r="I65" s="7" t="s">
        <v>1254</v>
      </c>
      <c r="J65" s="7">
        <v>21242.46</v>
      </c>
      <c r="K65" s="7" t="s">
        <v>343</v>
      </c>
    </row>
    <row r="66" spans="1:12" ht="15">
      <c r="A66" s="7" t="s">
        <v>1139</v>
      </c>
      <c r="B66" s="7" t="s">
        <v>1161</v>
      </c>
      <c r="C66" s="7" t="s">
        <v>420</v>
      </c>
      <c r="D66" s="7" t="s">
        <v>422</v>
      </c>
      <c r="E66" s="7" t="s">
        <v>11</v>
      </c>
      <c r="F66" s="7" t="s">
        <v>12</v>
      </c>
      <c r="G66" s="7" t="s">
        <v>1116</v>
      </c>
      <c r="H66" s="7" t="s">
        <v>344</v>
      </c>
      <c r="I66" s="7" t="s">
        <v>1254</v>
      </c>
      <c r="J66" s="7">
        <v>6788</v>
      </c>
      <c r="K66" s="7" t="s">
        <v>345</v>
      </c>
    </row>
    <row r="67" spans="1:12" ht="15">
      <c r="A67" s="7" t="s">
        <v>1139</v>
      </c>
      <c r="B67" s="7" t="s">
        <v>1161</v>
      </c>
      <c r="C67" s="7" t="s">
        <v>420</v>
      </c>
      <c r="D67" s="7" t="s">
        <v>423</v>
      </c>
      <c r="E67" s="7" t="s">
        <v>11</v>
      </c>
      <c r="F67" s="7" t="s">
        <v>12</v>
      </c>
      <c r="G67" s="7" t="s">
        <v>1116</v>
      </c>
      <c r="H67" s="7" t="s">
        <v>346</v>
      </c>
      <c r="I67" s="7" t="s">
        <v>1254</v>
      </c>
      <c r="J67" s="7">
        <v>80756.58</v>
      </c>
      <c r="K67" s="7" t="s">
        <v>347</v>
      </c>
    </row>
    <row r="68" spans="1:12" ht="15">
      <c r="A68" s="32" t="s">
        <v>1150</v>
      </c>
      <c r="B68" s="32" t="s">
        <v>1160</v>
      </c>
      <c r="C68" s="32" t="s">
        <v>420</v>
      </c>
      <c r="D68" s="32" t="s">
        <v>1147</v>
      </c>
      <c r="E68" s="32" t="s">
        <v>22</v>
      </c>
      <c r="F68" s="32" t="s">
        <v>114</v>
      </c>
      <c r="G68" s="32"/>
      <c r="H68" s="32" t="s">
        <v>336</v>
      </c>
      <c r="I68" s="32" t="s">
        <v>1254</v>
      </c>
      <c r="J68" s="32">
        <v>-3831</v>
      </c>
      <c r="K68" s="32" t="s">
        <v>348</v>
      </c>
      <c r="L68" s="51"/>
    </row>
    <row r="69" spans="1:12" ht="15">
      <c r="A69" s="32" t="s">
        <v>1150</v>
      </c>
      <c r="B69" s="32" t="s">
        <v>1160</v>
      </c>
      <c r="C69" s="32" t="s">
        <v>420</v>
      </c>
      <c r="D69" s="32" t="s">
        <v>1149</v>
      </c>
      <c r="E69" s="32" t="s">
        <v>22</v>
      </c>
      <c r="F69" s="32" t="s">
        <v>114</v>
      </c>
      <c r="G69" s="32"/>
      <c r="H69" s="32" t="s">
        <v>338</v>
      </c>
      <c r="I69" s="32" t="s">
        <v>1254</v>
      </c>
      <c r="J69" s="32">
        <v>-33866</v>
      </c>
      <c r="K69" s="32" t="s">
        <v>349</v>
      </c>
      <c r="L69" s="51"/>
    </row>
    <row r="70" spans="1:12" ht="15">
      <c r="A70" s="32" t="s">
        <v>1150</v>
      </c>
      <c r="B70" s="32" t="s">
        <v>1160</v>
      </c>
      <c r="C70" s="32" t="s">
        <v>420</v>
      </c>
      <c r="D70" s="32" t="s">
        <v>17</v>
      </c>
      <c r="E70" s="32" t="s">
        <v>115</v>
      </c>
      <c r="F70" s="32" t="s">
        <v>116</v>
      </c>
      <c r="G70" s="32"/>
      <c r="H70" s="32" t="s">
        <v>340</v>
      </c>
      <c r="I70" s="32" t="s">
        <v>1254</v>
      </c>
      <c r="J70" s="32">
        <v>-3691</v>
      </c>
      <c r="K70" s="32" t="s">
        <v>350</v>
      </c>
      <c r="L70" s="51"/>
    </row>
    <row r="71" spans="1:12" ht="15">
      <c r="A71" s="7" t="s">
        <v>1150</v>
      </c>
      <c r="B71" s="7" t="s">
        <v>424</v>
      </c>
      <c r="C71" s="7" t="s">
        <v>425</v>
      </c>
      <c r="D71" s="7" t="s">
        <v>426</v>
      </c>
      <c r="E71" s="7" t="s">
        <v>11</v>
      </c>
      <c r="F71" s="7" t="s">
        <v>12</v>
      </c>
      <c r="G71" s="7" t="s">
        <v>1116</v>
      </c>
      <c r="H71" s="7" t="s">
        <v>351</v>
      </c>
      <c r="I71" s="7" t="s">
        <v>1254</v>
      </c>
      <c r="J71" s="7">
        <v>33552.120000000003</v>
      </c>
      <c r="K71" s="7" t="s">
        <v>352</v>
      </c>
    </row>
    <row r="72" spans="1:12" ht="15">
      <c r="A72" s="7" t="s">
        <v>1150</v>
      </c>
      <c r="B72" s="7" t="s">
        <v>424</v>
      </c>
      <c r="C72" s="7" t="s">
        <v>427</v>
      </c>
      <c r="D72" s="7" t="s">
        <v>428</v>
      </c>
      <c r="E72" s="7" t="s">
        <v>11</v>
      </c>
      <c r="F72" s="7" t="s">
        <v>12</v>
      </c>
      <c r="G72" s="7" t="s">
        <v>1116</v>
      </c>
      <c r="H72" s="7" t="s">
        <v>353</v>
      </c>
      <c r="I72" s="7" t="s">
        <v>1254</v>
      </c>
      <c r="J72" s="7">
        <v>3831.4</v>
      </c>
      <c r="K72" s="7" t="s">
        <v>354</v>
      </c>
    </row>
    <row r="73" spans="1:12" ht="15">
      <c r="A73" s="7" t="s">
        <v>1150</v>
      </c>
      <c r="B73" s="7" t="s">
        <v>1146</v>
      </c>
      <c r="C73" s="7" t="s">
        <v>429</v>
      </c>
      <c r="D73" s="7" t="s">
        <v>17</v>
      </c>
      <c r="E73" s="7" t="s">
        <v>7</v>
      </c>
      <c r="F73" s="7" t="s">
        <v>321</v>
      </c>
      <c r="G73" s="7" t="s">
        <v>1125</v>
      </c>
      <c r="H73" s="7" t="s">
        <v>1072</v>
      </c>
      <c r="I73" s="7" t="s">
        <v>1254</v>
      </c>
      <c r="J73" s="7">
        <v>3769.45</v>
      </c>
      <c r="K73" s="7" t="s">
        <v>355</v>
      </c>
    </row>
    <row r="74" spans="1:12" ht="15">
      <c r="A74" s="7" t="s">
        <v>1150</v>
      </c>
      <c r="B74" s="7" t="s">
        <v>424</v>
      </c>
      <c r="C74" s="7" t="s">
        <v>430</v>
      </c>
      <c r="D74" s="7" t="s">
        <v>431</v>
      </c>
      <c r="E74" s="7" t="s">
        <v>11</v>
      </c>
      <c r="F74" s="7" t="s">
        <v>12</v>
      </c>
      <c r="G74" s="7" t="s">
        <v>1116</v>
      </c>
      <c r="H74" s="7" t="s">
        <v>356</v>
      </c>
      <c r="I74" s="7" t="s">
        <v>1254</v>
      </c>
      <c r="J74" s="7">
        <v>52613.88</v>
      </c>
      <c r="K74" s="7" t="s">
        <v>357</v>
      </c>
    </row>
    <row r="75" spans="1:12" ht="15">
      <c r="A75" s="7" t="s">
        <v>1150</v>
      </c>
      <c r="B75" s="7" t="s">
        <v>424</v>
      </c>
      <c r="C75" s="7" t="s">
        <v>432</v>
      </c>
      <c r="D75" s="7" t="s">
        <v>1068</v>
      </c>
      <c r="E75" s="7" t="s">
        <v>11</v>
      </c>
      <c r="F75" s="7" t="s">
        <v>12</v>
      </c>
      <c r="G75" s="7" t="s">
        <v>1116</v>
      </c>
      <c r="H75" s="7" t="s">
        <v>1069</v>
      </c>
      <c r="I75" s="7" t="s">
        <v>1254</v>
      </c>
      <c r="J75" s="7">
        <v>8100.72</v>
      </c>
      <c r="K75" s="7" t="s">
        <v>358</v>
      </c>
    </row>
    <row r="76" spans="1:12" ht="15">
      <c r="A76" s="7" t="s">
        <v>1150</v>
      </c>
      <c r="B76" s="7" t="s">
        <v>424</v>
      </c>
      <c r="C76" s="7" t="s">
        <v>433</v>
      </c>
      <c r="D76" s="7" t="s">
        <v>434</v>
      </c>
      <c r="E76" s="7" t="s">
        <v>11</v>
      </c>
      <c r="F76" s="7" t="s">
        <v>12</v>
      </c>
      <c r="G76" s="7" t="s">
        <v>1116</v>
      </c>
      <c r="H76" s="7" t="s">
        <v>359</v>
      </c>
      <c r="I76" s="7" t="s">
        <v>1254</v>
      </c>
      <c r="J76" s="7">
        <v>121383.53</v>
      </c>
      <c r="K76" s="7" t="s">
        <v>360</v>
      </c>
    </row>
    <row r="77" spans="1:12" ht="15">
      <c r="A77" s="7" t="s">
        <v>1150</v>
      </c>
      <c r="B77" s="7" t="s">
        <v>424</v>
      </c>
      <c r="C77" s="7" t="s">
        <v>433</v>
      </c>
      <c r="D77" s="7" t="s">
        <v>434</v>
      </c>
      <c r="E77" s="7" t="s">
        <v>135</v>
      </c>
      <c r="F77" s="7" t="s">
        <v>1255</v>
      </c>
      <c r="G77" s="7" t="s">
        <v>1116</v>
      </c>
      <c r="H77" s="7" t="s">
        <v>359</v>
      </c>
      <c r="I77" s="7" t="s">
        <v>1254</v>
      </c>
      <c r="J77" s="7">
        <v>-0.01</v>
      </c>
      <c r="K77" s="7" t="s">
        <v>361</v>
      </c>
    </row>
    <row r="78" spans="1:12" ht="15">
      <c r="A78" s="7" t="s">
        <v>1150</v>
      </c>
      <c r="B78" s="7" t="s">
        <v>424</v>
      </c>
      <c r="C78" s="7" t="s">
        <v>433</v>
      </c>
      <c r="D78" s="7" t="s">
        <v>434</v>
      </c>
      <c r="E78" s="7" t="s">
        <v>11</v>
      </c>
      <c r="F78" s="7" t="s">
        <v>12</v>
      </c>
      <c r="G78" s="7" t="s">
        <v>1116</v>
      </c>
      <c r="H78" s="7" t="s">
        <v>359</v>
      </c>
      <c r="I78" s="7" t="s">
        <v>1254</v>
      </c>
      <c r="J78" s="7">
        <v>260731.86</v>
      </c>
      <c r="K78" s="7" t="s">
        <v>362</v>
      </c>
    </row>
    <row r="79" spans="1:12" ht="15">
      <c r="A79" s="32" t="s">
        <v>1150</v>
      </c>
      <c r="B79" s="32" t="s">
        <v>1172</v>
      </c>
      <c r="C79" s="32" t="s">
        <v>435</v>
      </c>
      <c r="D79" s="32" t="s">
        <v>1156</v>
      </c>
      <c r="E79" s="32" t="s">
        <v>22</v>
      </c>
      <c r="F79" s="32" t="s">
        <v>114</v>
      </c>
      <c r="G79" s="32"/>
      <c r="H79" s="32" t="s">
        <v>363</v>
      </c>
      <c r="I79" s="32" t="s">
        <v>1254</v>
      </c>
      <c r="J79" s="32">
        <v>6426</v>
      </c>
      <c r="K79" s="32" t="s">
        <v>364</v>
      </c>
      <c r="L79" s="51"/>
    </row>
    <row r="80" spans="1:12" ht="15">
      <c r="A80" s="32" t="s">
        <v>1150</v>
      </c>
      <c r="B80" s="32" t="s">
        <v>1172</v>
      </c>
      <c r="C80" s="32" t="s">
        <v>435</v>
      </c>
      <c r="D80" s="32" t="s">
        <v>25</v>
      </c>
      <c r="E80" s="32" t="s">
        <v>22</v>
      </c>
      <c r="F80" s="32" t="s">
        <v>114</v>
      </c>
      <c r="G80" s="32"/>
      <c r="H80" s="32" t="s">
        <v>990</v>
      </c>
      <c r="I80" s="32" t="s">
        <v>1254</v>
      </c>
      <c r="J80" s="32">
        <v>36548</v>
      </c>
      <c r="K80" s="32" t="s">
        <v>365</v>
      </c>
      <c r="L80" s="51"/>
    </row>
    <row r="81" spans="1:12" ht="15">
      <c r="A81" s="32" t="s">
        <v>1150</v>
      </c>
      <c r="B81" s="32" t="s">
        <v>1172</v>
      </c>
      <c r="C81" s="32" t="s">
        <v>435</v>
      </c>
      <c r="D81" s="32" t="s">
        <v>25</v>
      </c>
      <c r="E81" s="32" t="s">
        <v>115</v>
      </c>
      <c r="F81" s="32" t="s">
        <v>116</v>
      </c>
      <c r="G81" s="32"/>
      <c r="H81" s="32" t="s">
        <v>340</v>
      </c>
      <c r="I81" s="32" t="s">
        <v>1254</v>
      </c>
      <c r="J81" s="32">
        <v>10911</v>
      </c>
      <c r="K81" s="32" t="s">
        <v>366</v>
      </c>
      <c r="L81" s="51"/>
    </row>
    <row r="82" spans="1:12" ht="15">
      <c r="A82" s="32" t="s">
        <v>1152</v>
      </c>
      <c r="B82" s="32" t="s">
        <v>1151</v>
      </c>
      <c r="C82" s="32" t="s">
        <v>435</v>
      </c>
      <c r="D82" s="32" t="s">
        <v>1156</v>
      </c>
      <c r="E82" s="32" t="s">
        <v>22</v>
      </c>
      <c r="F82" s="32" t="s">
        <v>114</v>
      </c>
      <c r="G82" s="32"/>
      <c r="H82" s="32" t="s">
        <v>363</v>
      </c>
      <c r="I82" s="32" t="s">
        <v>1254</v>
      </c>
      <c r="J82" s="32">
        <v>-6426</v>
      </c>
      <c r="K82" s="32" t="s">
        <v>367</v>
      </c>
      <c r="L82" s="51"/>
    </row>
    <row r="83" spans="1:12" ht="15">
      <c r="A83" s="32" t="s">
        <v>1152</v>
      </c>
      <c r="B83" s="32" t="s">
        <v>1151</v>
      </c>
      <c r="C83" s="32" t="s">
        <v>435</v>
      </c>
      <c r="D83" s="32" t="s">
        <v>25</v>
      </c>
      <c r="E83" s="32" t="s">
        <v>22</v>
      </c>
      <c r="F83" s="32" t="s">
        <v>114</v>
      </c>
      <c r="G83" s="32"/>
      <c r="H83" s="32" t="s">
        <v>990</v>
      </c>
      <c r="I83" s="32" t="s">
        <v>1254</v>
      </c>
      <c r="J83" s="32">
        <v>-36548</v>
      </c>
      <c r="K83" s="32" t="s">
        <v>368</v>
      </c>
      <c r="L83" s="51"/>
    </row>
    <row r="84" spans="1:12" ht="15">
      <c r="A84" s="32" t="s">
        <v>1152</v>
      </c>
      <c r="B84" s="32" t="s">
        <v>1151</v>
      </c>
      <c r="C84" s="32" t="s">
        <v>435</v>
      </c>
      <c r="D84" s="32" t="s">
        <v>25</v>
      </c>
      <c r="E84" s="32" t="s">
        <v>115</v>
      </c>
      <c r="F84" s="32" t="s">
        <v>116</v>
      </c>
      <c r="G84" s="32"/>
      <c r="H84" s="32" t="s">
        <v>340</v>
      </c>
      <c r="I84" s="32" t="s">
        <v>1254</v>
      </c>
      <c r="J84" s="32">
        <v>-10911</v>
      </c>
      <c r="K84" s="32" t="s">
        <v>362</v>
      </c>
      <c r="L84" s="51"/>
    </row>
    <row r="85" spans="1:12" ht="15">
      <c r="A85" s="7" t="s">
        <v>1152</v>
      </c>
      <c r="B85" s="7" t="s">
        <v>1190</v>
      </c>
      <c r="C85" s="7" t="s">
        <v>436</v>
      </c>
      <c r="D85" s="7" t="s">
        <v>1073</v>
      </c>
      <c r="E85" s="7" t="s">
        <v>11</v>
      </c>
      <c r="F85" s="7" t="s">
        <v>12</v>
      </c>
      <c r="G85" s="7" t="s">
        <v>1116</v>
      </c>
      <c r="H85" s="7" t="s">
        <v>1074</v>
      </c>
      <c r="I85" s="7" t="s">
        <v>1254</v>
      </c>
      <c r="J85" s="7">
        <v>36548</v>
      </c>
      <c r="K85" s="7" t="s">
        <v>369</v>
      </c>
    </row>
    <row r="86" spans="1:12" ht="15">
      <c r="A86" s="7" t="s">
        <v>1152</v>
      </c>
      <c r="B86" s="7" t="s">
        <v>1189</v>
      </c>
      <c r="C86" s="7" t="s">
        <v>437</v>
      </c>
      <c r="D86" s="7" t="s">
        <v>17</v>
      </c>
      <c r="E86" s="7" t="s">
        <v>7</v>
      </c>
      <c r="F86" s="7" t="s">
        <v>321</v>
      </c>
      <c r="G86" s="7" t="s">
        <v>1125</v>
      </c>
      <c r="H86" s="7" t="s">
        <v>1072</v>
      </c>
      <c r="I86" s="7" t="s">
        <v>1254</v>
      </c>
      <c r="J86" s="95">
        <v>10933.65</v>
      </c>
      <c r="K86" s="7" t="s">
        <v>370</v>
      </c>
    </row>
    <row r="87" spans="1:12" ht="15">
      <c r="A87" s="7" t="s">
        <v>1152</v>
      </c>
      <c r="B87" s="7" t="s">
        <v>1189</v>
      </c>
      <c r="C87" s="7" t="s">
        <v>437</v>
      </c>
      <c r="D87" s="7" t="s">
        <v>17</v>
      </c>
      <c r="E87" s="7" t="s">
        <v>135</v>
      </c>
      <c r="F87" s="7" t="s">
        <v>1255</v>
      </c>
      <c r="G87" s="7" t="s">
        <v>1125</v>
      </c>
      <c r="H87" s="7" t="s">
        <v>1072</v>
      </c>
      <c r="I87" s="7" t="s">
        <v>1254</v>
      </c>
      <c r="J87" s="96">
        <v>-70.27</v>
      </c>
      <c r="K87" s="7" t="s">
        <v>371</v>
      </c>
    </row>
    <row r="88" spans="1:12" ht="15">
      <c r="A88" s="32" t="s">
        <v>1152</v>
      </c>
      <c r="B88" s="32" t="s">
        <v>1154</v>
      </c>
      <c r="C88" s="32" t="s">
        <v>438</v>
      </c>
      <c r="D88" s="32" t="s">
        <v>1254</v>
      </c>
      <c r="E88" s="32" t="s">
        <v>28</v>
      </c>
      <c r="F88" s="32" t="s">
        <v>29</v>
      </c>
      <c r="G88" s="32"/>
      <c r="H88" s="32" t="s">
        <v>372</v>
      </c>
      <c r="I88" s="32" t="s">
        <v>1254</v>
      </c>
      <c r="J88" s="32">
        <v>15446.75</v>
      </c>
      <c r="K88" s="32" t="s">
        <v>373</v>
      </c>
      <c r="L88" s="51"/>
    </row>
    <row r="89" spans="1:12" ht="15">
      <c r="A89" s="32" t="s">
        <v>1152</v>
      </c>
      <c r="B89" s="32" t="s">
        <v>1187</v>
      </c>
      <c r="C89" s="32" t="s">
        <v>438</v>
      </c>
      <c r="D89" s="32" t="s">
        <v>1254</v>
      </c>
      <c r="E89" s="32" t="s">
        <v>28</v>
      </c>
      <c r="F89" s="32" t="s">
        <v>29</v>
      </c>
      <c r="G89" s="32"/>
      <c r="H89" s="32" t="s">
        <v>372</v>
      </c>
      <c r="I89" s="32" t="s">
        <v>1254</v>
      </c>
      <c r="J89" s="32">
        <v>-15446.75</v>
      </c>
      <c r="K89" s="32" t="s">
        <v>371</v>
      </c>
      <c r="L89" s="51"/>
    </row>
    <row r="90" spans="1:12" ht="15">
      <c r="A90" s="7" t="s">
        <v>1152</v>
      </c>
      <c r="B90" s="7" t="s">
        <v>1187</v>
      </c>
      <c r="C90" s="7" t="s">
        <v>438</v>
      </c>
      <c r="D90" s="7" t="s">
        <v>1254</v>
      </c>
      <c r="E90" s="7" t="s">
        <v>28</v>
      </c>
      <c r="F90" s="7" t="s">
        <v>29</v>
      </c>
      <c r="G90" s="7" t="s">
        <v>1124</v>
      </c>
      <c r="H90" s="7" t="s">
        <v>374</v>
      </c>
      <c r="I90" s="7" t="s">
        <v>1254</v>
      </c>
      <c r="J90" s="7">
        <v>15446.75</v>
      </c>
      <c r="K90" s="7" t="s">
        <v>373</v>
      </c>
    </row>
    <row r="91" spans="1:12" ht="15">
      <c r="A91" s="7" t="s">
        <v>1152</v>
      </c>
      <c r="B91" s="7" t="s">
        <v>1190</v>
      </c>
      <c r="C91" s="7" t="s">
        <v>438</v>
      </c>
      <c r="D91" s="7" t="s">
        <v>418</v>
      </c>
      <c r="E91" s="7" t="s">
        <v>11</v>
      </c>
      <c r="F91" s="7" t="s">
        <v>12</v>
      </c>
      <c r="G91" s="7" t="s">
        <v>1116</v>
      </c>
      <c r="H91" s="7" t="s">
        <v>1079</v>
      </c>
      <c r="I91" s="7" t="s">
        <v>1254</v>
      </c>
      <c r="J91" s="7">
        <v>6440.45</v>
      </c>
      <c r="K91" s="7" t="s">
        <v>375</v>
      </c>
    </row>
    <row r="92" spans="1:12" ht="15">
      <c r="A92" s="7" t="s">
        <v>1152</v>
      </c>
      <c r="B92" s="7" t="s">
        <v>1190</v>
      </c>
      <c r="C92" s="7" t="s">
        <v>438</v>
      </c>
      <c r="D92" s="7" t="s">
        <v>418</v>
      </c>
      <c r="E92" s="7" t="s">
        <v>135</v>
      </c>
      <c r="F92" s="7" t="s">
        <v>1255</v>
      </c>
      <c r="G92" s="7" t="s">
        <v>1116</v>
      </c>
      <c r="H92" s="7" t="s">
        <v>1079</v>
      </c>
      <c r="I92" s="7" t="s">
        <v>1254</v>
      </c>
      <c r="J92" s="7">
        <v>-0.01</v>
      </c>
      <c r="K92" s="7" t="s">
        <v>376</v>
      </c>
    </row>
    <row r="93" spans="1:12" ht="15">
      <c r="A93" s="7" t="s">
        <v>1152</v>
      </c>
      <c r="B93" s="7" t="s">
        <v>1154</v>
      </c>
      <c r="C93" s="7" t="s">
        <v>439</v>
      </c>
      <c r="D93" s="7" t="s">
        <v>1254</v>
      </c>
      <c r="E93" s="7" t="s">
        <v>28</v>
      </c>
      <c r="F93" s="7" t="s">
        <v>29</v>
      </c>
      <c r="G93" s="7" t="s">
        <v>1124</v>
      </c>
      <c r="H93" s="7" t="s">
        <v>996</v>
      </c>
      <c r="I93" s="7" t="s">
        <v>1254</v>
      </c>
      <c r="J93" s="7">
        <v>6716.23</v>
      </c>
      <c r="K93" s="7" t="s">
        <v>377</v>
      </c>
    </row>
    <row r="94" spans="1:12" ht="15">
      <c r="A94" s="7" t="s">
        <v>1152</v>
      </c>
      <c r="B94" s="7" t="s">
        <v>1154</v>
      </c>
      <c r="C94" s="7" t="s">
        <v>439</v>
      </c>
      <c r="D94" s="7" t="s">
        <v>1254</v>
      </c>
      <c r="E94" s="7" t="s">
        <v>28</v>
      </c>
      <c r="F94" s="7" t="s">
        <v>29</v>
      </c>
      <c r="G94" s="7" t="s">
        <v>1124</v>
      </c>
      <c r="H94" s="7" t="s">
        <v>996</v>
      </c>
      <c r="I94" s="7" t="s">
        <v>1254</v>
      </c>
      <c r="J94" s="7">
        <v>2294.7800000000002</v>
      </c>
      <c r="K94" s="7" t="s">
        <v>378</v>
      </c>
    </row>
    <row r="95" spans="1:12" ht="15">
      <c r="A95" s="7" t="s">
        <v>1152</v>
      </c>
      <c r="B95" s="7" t="s">
        <v>1154</v>
      </c>
      <c r="C95" s="7" t="s">
        <v>439</v>
      </c>
      <c r="D95" s="7" t="s">
        <v>1254</v>
      </c>
      <c r="E95" s="7" t="s">
        <v>978</v>
      </c>
      <c r="F95" s="7" t="s">
        <v>979</v>
      </c>
      <c r="G95" s="7" t="s">
        <v>1124</v>
      </c>
      <c r="H95" s="7" t="s">
        <v>996</v>
      </c>
      <c r="I95" s="7" t="s">
        <v>1254</v>
      </c>
      <c r="J95" s="7">
        <v>821.87</v>
      </c>
      <c r="K95" s="7" t="s">
        <v>379</v>
      </c>
    </row>
    <row r="96" spans="1:12" ht="15">
      <c r="A96" s="7" t="s">
        <v>1152</v>
      </c>
      <c r="B96" s="7" t="s">
        <v>1190</v>
      </c>
      <c r="C96" s="7" t="s">
        <v>440</v>
      </c>
      <c r="D96" s="7" t="s">
        <v>412</v>
      </c>
      <c r="E96" s="7" t="s">
        <v>11</v>
      </c>
      <c r="F96" s="7" t="s">
        <v>12</v>
      </c>
      <c r="G96" s="7" t="s">
        <v>1116</v>
      </c>
      <c r="H96" s="7" t="s">
        <v>318</v>
      </c>
      <c r="I96" s="7" t="s">
        <v>1254</v>
      </c>
      <c r="J96" s="7">
        <v>1669.29</v>
      </c>
      <c r="K96" s="7" t="s">
        <v>380</v>
      </c>
    </row>
    <row r="97" spans="1:12" ht="15">
      <c r="A97" s="32" t="s">
        <v>1152</v>
      </c>
      <c r="B97" s="32" t="s">
        <v>1154</v>
      </c>
      <c r="C97" s="32" t="s">
        <v>441</v>
      </c>
      <c r="D97" s="32" t="s">
        <v>1254</v>
      </c>
      <c r="E97" s="32" t="s">
        <v>28</v>
      </c>
      <c r="F97" s="32" t="s">
        <v>29</v>
      </c>
      <c r="G97" s="32"/>
      <c r="H97" s="32" t="s">
        <v>381</v>
      </c>
      <c r="I97" s="32" t="s">
        <v>1254</v>
      </c>
      <c r="J97" s="32">
        <v>52.13</v>
      </c>
      <c r="K97" s="32" t="s">
        <v>382</v>
      </c>
      <c r="L97" s="51"/>
    </row>
    <row r="98" spans="1:12" ht="15">
      <c r="A98" s="32" t="s">
        <v>1152</v>
      </c>
      <c r="B98" s="32" t="s">
        <v>442</v>
      </c>
      <c r="C98" s="32" t="s">
        <v>441</v>
      </c>
      <c r="D98" s="32" t="s">
        <v>1254</v>
      </c>
      <c r="E98" s="32" t="s">
        <v>28</v>
      </c>
      <c r="F98" s="32" t="s">
        <v>29</v>
      </c>
      <c r="G98" s="32"/>
      <c r="H98" s="32" t="s">
        <v>381</v>
      </c>
      <c r="I98" s="32" t="s">
        <v>1254</v>
      </c>
      <c r="J98" s="32">
        <v>-52.13</v>
      </c>
      <c r="K98" s="32" t="s">
        <v>380</v>
      </c>
      <c r="L98" s="51"/>
    </row>
    <row r="99" spans="1:12" ht="15">
      <c r="A99" s="7" t="s">
        <v>1152</v>
      </c>
      <c r="B99" s="7" t="s">
        <v>442</v>
      </c>
      <c r="C99" s="7" t="s">
        <v>441</v>
      </c>
      <c r="D99" s="7" t="s">
        <v>1254</v>
      </c>
      <c r="E99" s="7" t="s">
        <v>28</v>
      </c>
      <c r="F99" s="7" t="s">
        <v>29</v>
      </c>
      <c r="G99" s="7" t="s">
        <v>1124</v>
      </c>
      <c r="H99" s="7" t="s">
        <v>383</v>
      </c>
      <c r="I99" s="7" t="s">
        <v>1254</v>
      </c>
      <c r="J99" s="7">
        <v>52.13</v>
      </c>
      <c r="K99" s="7" t="s">
        <v>382</v>
      </c>
    </row>
    <row r="100" spans="1:12" ht="15">
      <c r="A100" s="7" t="s">
        <v>1152</v>
      </c>
      <c r="B100" s="7" t="s">
        <v>1190</v>
      </c>
      <c r="C100" s="7" t="s">
        <v>441</v>
      </c>
      <c r="D100" s="7" t="s">
        <v>416</v>
      </c>
      <c r="E100" s="7" t="s">
        <v>11</v>
      </c>
      <c r="F100" s="7" t="s">
        <v>12</v>
      </c>
      <c r="G100" s="7" t="s">
        <v>1116</v>
      </c>
      <c r="H100" s="7" t="s">
        <v>325</v>
      </c>
      <c r="I100" s="7" t="s">
        <v>1254</v>
      </c>
      <c r="J100" s="7">
        <v>14744</v>
      </c>
      <c r="K100" s="7" t="s">
        <v>384</v>
      </c>
    </row>
    <row r="101" spans="1:12" ht="15">
      <c r="A101" s="7" t="s">
        <v>1152</v>
      </c>
      <c r="B101" s="7" t="s">
        <v>1190</v>
      </c>
      <c r="C101" s="7" t="s">
        <v>443</v>
      </c>
      <c r="D101" s="7" t="s">
        <v>26</v>
      </c>
      <c r="E101" s="7" t="s">
        <v>14</v>
      </c>
      <c r="F101" s="7" t="s">
        <v>15</v>
      </c>
      <c r="G101" s="7" t="s">
        <v>1116</v>
      </c>
      <c r="H101" s="7" t="s">
        <v>1078</v>
      </c>
      <c r="I101" s="7" t="s">
        <v>1254</v>
      </c>
      <c r="J101" s="7">
        <v>2636.55</v>
      </c>
      <c r="K101" s="7" t="s">
        <v>385</v>
      </c>
    </row>
    <row r="102" spans="1:12" ht="15">
      <c r="A102" s="7" t="s">
        <v>1152</v>
      </c>
      <c r="B102" s="7" t="s">
        <v>1190</v>
      </c>
      <c r="C102" s="7" t="s">
        <v>443</v>
      </c>
      <c r="D102" s="7" t="s">
        <v>26</v>
      </c>
      <c r="E102" s="7" t="s">
        <v>978</v>
      </c>
      <c r="F102" s="7" t="s">
        <v>979</v>
      </c>
      <c r="G102" s="7" t="s">
        <v>1116</v>
      </c>
      <c r="H102" s="7" t="s">
        <v>1078</v>
      </c>
      <c r="I102" s="7" t="s">
        <v>1254</v>
      </c>
      <c r="J102" s="7">
        <v>878.85</v>
      </c>
      <c r="K102" s="7" t="s">
        <v>386</v>
      </c>
    </row>
    <row r="103" spans="1:12" ht="15">
      <c r="A103" s="7" t="s">
        <v>1152</v>
      </c>
      <c r="B103" s="7" t="s">
        <v>1190</v>
      </c>
      <c r="C103" s="7" t="s">
        <v>444</v>
      </c>
      <c r="D103" s="7" t="s">
        <v>445</v>
      </c>
      <c r="E103" s="7" t="s">
        <v>11</v>
      </c>
      <c r="F103" s="7" t="s">
        <v>12</v>
      </c>
      <c r="G103" s="7" t="s">
        <v>1116</v>
      </c>
      <c r="H103" s="7" t="s">
        <v>387</v>
      </c>
      <c r="I103" s="7" t="s">
        <v>1254</v>
      </c>
      <c r="J103" s="7">
        <v>50706.16</v>
      </c>
      <c r="K103" s="7" t="s">
        <v>388</v>
      </c>
    </row>
    <row r="104" spans="1:12" ht="15">
      <c r="A104" s="7" t="s">
        <v>1152</v>
      </c>
      <c r="B104" s="7" t="s">
        <v>1190</v>
      </c>
      <c r="C104" s="7" t="s">
        <v>446</v>
      </c>
      <c r="D104" s="7" t="s">
        <v>447</v>
      </c>
      <c r="E104" s="7" t="s">
        <v>11</v>
      </c>
      <c r="F104" s="7" t="s">
        <v>12</v>
      </c>
      <c r="G104" s="7" t="s">
        <v>1116</v>
      </c>
      <c r="H104" s="7" t="s">
        <v>331</v>
      </c>
      <c r="I104" s="7" t="s">
        <v>1254</v>
      </c>
      <c r="J104" s="7">
        <v>15892</v>
      </c>
      <c r="K104" s="7" t="s">
        <v>389</v>
      </c>
    </row>
    <row r="105" spans="1:12" ht="15">
      <c r="A105" s="7" t="s">
        <v>1152</v>
      </c>
      <c r="B105" s="7" t="s">
        <v>1190</v>
      </c>
      <c r="C105" s="7" t="s">
        <v>448</v>
      </c>
      <c r="D105" s="7" t="s">
        <v>423</v>
      </c>
      <c r="E105" s="7" t="s">
        <v>11</v>
      </c>
      <c r="F105" s="7" t="s">
        <v>12</v>
      </c>
      <c r="G105" s="7" t="s">
        <v>1116</v>
      </c>
      <c r="H105" s="7" t="s">
        <v>346</v>
      </c>
      <c r="I105" s="7" t="s">
        <v>1254</v>
      </c>
      <c r="J105" s="7">
        <v>63889.51</v>
      </c>
      <c r="K105" s="7" t="s">
        <v>390</v>
      </c>
    </row>
    <row r="106" spans="1:12" ht="15">
      <c r="A106" s="7" t="s">
        <v>1152</v>
      </c>
      <c r="B106" s="7" t="s">
        <v>1153</v>
      </c>
      <c r="C106" s="7" t="s">
        <v>449</v>
      </c>
      <c r="D106" s="7" t="s">
        <v>450</v>
      </c>
      <c r="E106" s="7" t="s">
        <v>9</v>
      </c>
      <c r="F106" s="7" t="s">
        <v>10</v>
      </c>
      <c r="G106" s="7" t="s">
        <v>1125</v>
      </c>
      <c r="H106" s="7" t="s">
        <v>391</v>
      </c>
      <c r="I106" s="7" t="s">
        <v>1254</v>
      </c>
      <c r="J106" s="7">
        <v>73369.95</v>
      </c>
      <c r="K106" s="7" t="s">
        <v>392</v>
      </c>
    </row>
    <row r="107" spans="1:12" ht="15">
      <c r="A107" s="7" t="s">
        <v>1152</v>
      </c>
      <c r="B107" s="7" t="s">
        <v>1153</v>
      </c>
      <c r="C107" s="7" t="s">
        <v>449</v>
      </c>
      <c r="D107" s="7" t="s">
        <v>450</v>
      </c>
      <c r="E107" s="7" t="s">
        <v>135</v>
      </c>
      <c r="F107" s="7" t="s">
        <v>1255</v>
      </c>
      <c r="G107" s="7" t="s">
        <v>1125</v>
      </c>
      <c r="H107" s="7" t="s">
        <v>391</v>
      </c>
      <c r="I107" s="7" t="s">
        <v>1254</v>
      </c>
      <c r="J107" s="7">
        <v>-0.04</v>
      </c>
      <c r="K107" s="7" t="s">
        <v>393</v>
      </c>
    </row>
    <row r="108" spans="1:12" ht="15">
      <c r="A108" s="7" t="s">
        <v>1152</v>
      </c>
      <c r="B108" s="7" t="s">
        <v>1153</v>
      </c>
      <c r="C108" s="7" t="s">
        <v>449</v>
      </c>
      <c r="D108" s="7" t="s">
        <v>450</v>
      </c>
      <c r="E108" s="7" t="s">
        <v>978</v>
      </c>
      <c r="F108" s="7" t="s">
        <v>979</v>
      </c>
      <c r="G108" s="7" t="s">
        <v>1125</v>
      </c>
      <c r="H108" s="7" t="s">
        <v>391</v>
      </c>
      <c r="I108" s="7" t="s">
        <v>1254</v>
      </c>
      <c r="J108" s="7">
        <v>24456.639999999999</v>
      </c>
      <c r="K108" s="7" t="s">
        <v>394</v>
      </c>
    </row>
    <row r="109" spans="1:12" ht="15">
      <c r="A109" s="7" t="s">
        <v>1152</v>
      </c>
      <c r="B109" s="7" t="s">
        <v>1189</v>
      </c>
      <c r="C109" s="7" t="s">
        <v>451</v>
      </c>
      <c r="D109" s="7" t="s">
        <v>30</v>
      </c>
      <c r="E109" s="7" t="s">
        <v>20</v>
      </c>
      <c r="F109" s="7" t="s">
        <v>395</v>
      </c>
      <c r="G109" s="7" t="s">
        <v>1124</v>
      </c>
      <c r="H109" s="7" t="s">
        <v>1006</v>
      </c>
      <c r="I109" s="7" t="s">
        <v>1254</v>
      </c>
      <c r="J109" s="7">
        <v>4267.47</v>
      </c>
      <c r="K109" s="7" t="s">
        <v>396</v>
      </c>
    </row>
    <row r="110" spans="1:12" ht="15">
      <c r="A110" s="7" t="s">
        <v>1152</v>
      </c>
      <c r="B110" s="7" t="s">
        <v>1189</v>
      </c>
      <c r="C110" s="7" t="s">
        <v>451</v>
      </c>
      <c r="D110" s="7" t="s">
        <v>30</v>
      </c>
      <c r="E110" s="7" t="s">
        <v>978</v>
      </c>
      <c r="F110" s="7" t="s">
        <v>979</v>
      </c>
      <c r="G110" s="7" t="s">
        <v>1124</v>
      </c>
      <c r="H110" s="7" t="s">
        <v>1006</v>
      </c>
      <c r="I110" s="7" t="s">
        <v>1254</v>
      </c>
      <c r="J110" s="7">
        <v>674.37</v>
      </c>
      <c r="K110" s="7" t="s">
        <v>397</v>
      </c>
    </row>
    <row r="111" spans="1:12" ht="15">
      <c r="A111" s="32" t="s">
        <v>1152</v>
      </c>
      <c r="B111" s="32" t="s">
        <v>1155</v>
      </c>
      <c r="C111" s="32" t="s">
        <v>452</v>
      </c>
      <c r="D111" s="32" t="s">
        <v>1148</v>
      </c>
      <c r="E111" s="32" t="s">
        <v>22</v>
      </c>
      <c r="F111" s="32" t="s">
        <v>114</v>
      </c>
      <c r="G111" s="32" t="s">
        <v>1116</v>
      </c>
      <c r="H111" s="32" t="s">
        <v>398</v>
      </c>
      <c r="I111" s="32" t="s">
        <v>1254</v>
      </c>
      <c r="J111" s="32">
        <v>8363</v>
      </c>
      <c r="K111" s="32" t="s">
        <v>399</v>
      </c>
      <c r="L111" s="51"/>
    </row>
    <row r="112" spans="1:12" ht="15">
      <c r="A112" s="32" t="s">
        <v>1152</v>
      </c>
      <c r="B112" s="32" t="s">
        <v>1155</v>
      </c>
      <c r="C112" s="32" t="s">
        <v>452</v>
      </c>
      <c r="D112" s="32" t="s">
        <v>23</v>
      </c>
      <c r="E112" s="32" t="s">
        <v>22</v>
      </c>
      <c r="F112" s="32" t="s">
        <v>114</v>
      </c>
      <c r="G112" s="32" t="s">
        <v>1116</v>
      </c>
      <c r="H112" s="32" t="s">
        <v>400</v>
      </c>
      <c r="I112" s="32" t="s">
        <v>1254</v>
      </c>
      <c r="J112" s="32">
        <v>33017</v>
      </c>
      <c r="K112" s="32" t="s">
        <v>401</v>
      </c>
      <c r="L112" s="51"/>
    </row>
    <row r="113" spans="1:12" ht="15">
      <c r="A113" s="32" t="s">
        <v>1152</v>
      </c>
      <c r="B113" s="32" t="s">
        <v>1155</v>
      </c>
      <c r="C113" s="32" t="s">
        <v>452</v>
      </c>
      <c r="D113" s="32" t="s">
        <v>17</v>
      </c>
      <c r="E113" s="32" t="s">
        <v>115</v>
      </c>
      <c r="F113" s="32" t="s">
        <v>116</v>
      </c>
      <c r="G113" s="32" t="s">
        <v>1125</v>
      </c>
      <c r="H113" s="32" t="s">
        <v>402</v>
      </c>
      <c r="I113" s="32" t="s">
        <v>1254</v>
      </c>
      <c r="J113" s="32">
        <v>5699</v>
      </c>
      <c r="K113" s="32" t="s">
        <v>403</v>
      </c>
      <c r="L113" s="51"/>
    </row>
    <row r="114" spans="1:12" ht="15">
      <c r="A114" s="32" t="s">
        <v>1152</v>
      </c>
      <c r="B114" s="32" t="s">
        <v>1155</v>
      </c>
      <c r="C114" s="32" t="s">
        <v>452</v>
      </c>
      <c r="D114" s="32" t="s">
        <v>24</v>
      </c>
      <c r="E114" s="32" t="s">
        <v>115</v>
      </c>
      <c r="F114" s="32" t="s">
        <v>116</v>
      </c>
      <c r="G114" s="32" t="s">
        <v>1125</v>
      </c>
      <c r="H114" s="32" t="s">
        <v>1158</v>
      </c>
      <c r="I114" s="32" t="s">
        <v>1254</v>
      </c>
      <c r="J114" s="32">
        <v>19363</v>
      </c>
      <c r="K114" s="32" t="s">
        <v>404</v>
      </c>
      <c r="L114" s="51"/>
    </row>
    <row r="115" spans="1:12" ht="15">
      <c r="A115" s="32" t="s">
        <v>1152</v>
      </c>
      <c r="B115" s="32" t="s">
        <v>1155</v>
      </c>
      <c r="C115" s="32" t="s">
        <v>452</v>
      </c>
      <c r="D115" s="32" t="s">
        <v>1107</v>
      </c>
      <c r="E115" s="32" t="s">
        <v>115</v>
      </c>
      <c r="F115" s="32" t="s">
        <v>116</v>
      </c>
      <c r="G115" s="32" t="s">
        <v>1125</v>
      </c>
      <c r="H115" s="32" t="s">
        <v>405</v>
      </c>
      <c r="I115" s="32" t="s">
        <v>1254</v>
      </c>
      <c r="J115" s="32">
        <v>162368</v>
      </c>
      <c r="K115" s="32" t="s">
        <v>406</v>
      </c>
      <c r="L115" s="51"/>
    </row>
    <row r="116" spans="1:12" ht="15">
      <c r="A116" s="7" t="s">
        <v>453</v>
      </c>
      <c r="B116" s="7" t="s">
        <v>1067</v>
      </c>
      <c r="C116" s="7" t="s">
        <v>1254</v>
      </c>
      <c r="D116" s="7" t="s">
        <v>1254</v>
      </c>
      <c r="E116" s="7" t="s">
        <v>1254</v>
      </c>
      <c r="F116" s="7" t="s">
        <v>1254</v>
      </c>
      <c r="G116" s="7"/>
      <c r="H116" s="7" t="s">
        <v>1254</v>
      </c>
      <c r="I116" s="7" t="s">
        <v>1254</v>
      </c>
      <c r="J116" s="7">
        <v>2195348.9700000002</v>
      </c>
      <c r="K116" s="7" t="s">
        <v>406</v>
      </c>
    </row>
    <row r="117" spans="1:12" ht="1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2" ht="15">
      <c r="D118" s="7" t="s">
        <v>1254</v>
      </c>
      <c r="E118" s="7" t="s">
        <v>1254</v>
      </c>
      <c r="F118" s="7" t="s">
        <v>1254</v>
      </c>
      <c r="G118" s="7"/>
      <c r="H118" s="7" t="s">
        <v>1254</v>
      </c>
      <c r="I118" s="7" t="s">
        <v>1254</v>
      </c>
      <c r="J118" s="7"/>
      <c r="K118" s="8"/>
    </row>
    <row r="119" spans="1:12" ht="1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89"/>
    </row>
    <row r="120" spans="1:12" ht="15">
      <c r="A120" s="7"/>
      <c r="B120" s="7"/>
      <c r="C120" s="7"/>
      <c r="D120" s="7"/>
      <c r="E120" s="7"/>
      <c r="F120" s="7"/>
      <c r="H120" s="7"/>
      <c r="I120" s="8"/>
      <c r="J120" s="37"/>
      <c r="K120" s="8"/>
    </row>
    <row r="121" spans="1:12" ht="15">
      <c r="A121" s="7"/>
      <c r="B121" s="7"/>
      <c r="C121" s="7"/>
      <c r="D121" s="7"/>
      <c r="E121" s="7"/>
      <c r="F121" s="7"/>
      <c r="H121" s="7"/>
      <c r="I121" s="8"/>
      <c r="J121" s="37"/>
      <c r="K121" s="8"/>
    </row>
    <row r="122" spans="1:12" ht="15">
      <c r="A122" s="7"/>
      <c r="B122" s="7"/>
      <c r="C122" s="7"/>
      <c r="D122" s="7"/>
      <c r="E122" s="7"/>
      <c r="F122" s="7"/>
      <c r="G122" s="7"/>
      <c r="H122" s="7" t="s">
        <v>407</v>
      </c>
      <c r="I122" s="8"/>
      <c r="J122" s="37"/>
      <c r="K122" s="8"/>
    </row>
    <row r="123" spans="1:12" ht="15.75">
      <c r="H123" s="33" t="s">
        <v>1128</v>
      </c>
      <c r="J123" s="39"/>
    </row>
    <row r="124" spans="1:12" ht="15">
      <c r="H124" s="7" t="s">
        <v>1116</v>
      </c>
      <c r="J124" s="37">
        <f>SUMIF($G$4:$G$110,H124,$J$4:$J$110)</f>
        <v>1763522.41</v>
      </c>
    </row>
    <row r="125" spans="1:12" ht="15">
      <c r="H125" s="7" t="s">
        <v>1127</v>
      </c>
      <c r="J125" s="37">
        <f>SUMIF($G$4:$G$110,H125,$J$4:$J$110)</f>
        <v>0</v>
      </c>
    </row>
    <row r="126" spans="1:12" ht="15">
      <c r="H126" s="7" t="s">
        <v>1125</v>
      </c>
      <c r="J126" s="37">
        <f>SUMIF($G$4:$G$110,H126,$J$4:$J$110)</f>
        <v>197995.96999999997</v>
      </c>
    </row>
    <row r="127" spans="1:12" ht="15">
      <c r="H127" s="7" t="s">
        <v>1124</v>
      </c>
      <c r="J127" s="37">
        <f>SUMIF($G$4:$G$110,H127,$J$4:$J$110)</f>
        <v>38091.589999999997</v>
      </c>
    </row>
    <row r="128" spans="1:12" ht="15">
      <c r="H128" s="7"/>
      <c r="J128" s="37"/>
    </row>
    <row r="129" spans="7:12" ht="15.75" thickBot="1">
      <c r="J129" s="40">
        <f>SUM(J124:J128)</f>
        <v>1999609.97</v>
      </c>
    </row>
    <row r="130" spans="7:12" ht="16.5" thickTop="1">
      <c r="H130" s="33" t="s">
        <v>1217</v>
      </c>
      <c r="J130" s="41"/>
    </row>
    <row r="131" spans="7:12" ht="15">
      <c r="G131" s="208" t="s">
        <v>1109</v>
      </c>
      <c r="H131" s="52" t="s">
        <v>1116</v>
      </c>
      <c r="I131" s="53"/>
      <c r="J131" s="54">
        <f>SUMIF($G$2:$G$115,H131,$J$2:$J$115)</f>
        <v>1804902.41</v>
      </c>
      <c r="K131" s="9"/>
    </row>
    <row r="132" spans="7:12" ht="15">
      <c r="G132" s="208"/>
      <c r="H132" s="52" t="s">
        <v>1127</v>
      </c>
      <c r="I132" s="53"/>
      <c r="J132" s="54">
        <f>SUMIF($G$2:$G$115,H132,$J$2:$J$115)</f>
        <v>0</v>
      </c>
      <c r="K132" s="6"/>
    </row>
    <row r="133" spans="7:12" ht="15">
      <c r="G133" s="209" t="s">
        <v>1159</v>
      </c>
      <c r="H133" s="52" t="s">
        <v>1125</v>
      </c>
      <c r="I133" s="53"/>
      <c r="J133" s="54">
        <f>SUMIF($G$2:$G$115,H133,$J$2:$J$115)</f>
        <v>352354.97</v>
      </c>
      <c r="K133" s="6"/>
    </row>
    <row r="134" spans="7:12" ht="15">
      <c r="G134" s="209"/>
      <c r="H134" s="55" t="s">
        <v>1124</v>
      </c>
      <c r="I134" s="46"/>
      <c r="J134" s="54">
        <f>SUMIF($G$2:$G$115,H134,$J$2:$J$115)</f>
        <v>38091.589999999997</v>
      </c>
      <c r="K134" s="6"/>
    </row>
    <row r="135" spans="7:12" ht="16.5" thickBot="1">
      <c r="J135" s="45">
        <f>SUM(J131:J134)</f>
        <v>2195348.9699999997</v>
      </c>
      <c r="K135" s="56">
        <f>J135-J116</f>
        <v>0</v>
      </c>
      <c r="L135" t="s">
        <v>1239</v>
      </c>
    </row>
    <row r="136" spans="7:12" ht="13.5" thickTop="1">
      <c r="J136" s="39"/>
    </row>
    <row r="137" spans="7:12" ht="15.75">
      <c r="H137" s="34" t="s">
        <v>1239</v>
      </c>
      <c r="I137" s="35"/>
      <c r="J137" s="42"/>
    </row>
    <row r="138" spans="7:12" ht="15">
      <c r="H138" s="36" t="s">
        <v>1129</v>
      </c>
      <c r="I138" s="35"/>
      <c r="J138" s="43">
        <f>+J129-J135</f>
        <v>-195738.99999999977</v>
      </c>
    </row>
    <row r="139" spans="7:12" ht="15">
      <c r="H139" s="36" t="s">
        <v>1133</v>
      </c>
      <c r="I139" s="35"/>
      <c r="J139" s="43">
        <f>SUM(J111:J115)+SUM(J2:J3)</f>
        <v>195739</v>
      </c>
    </row>
    <row r="140" spans="7:12" ht="15.75" thickBot="1">
      <c r="H140" s="35"/>
      <c r="I140" s="35"/>
      <c r="J140" s="44">
        <f>SUM(J138:J139)</f>
        <v>2.3283064365386963E-10</v>
      </c>
    </row>
    <row r="141" spans="7:12" ht="13.5" thickTop="1">
      <c r="J141" s="39"/>
    </row>
    <row r="142" spans="7:12">
      <c r="J142" s="39"/>
    </row>
    <row r="143" spans="7:12">
      <c r="J143" s="39"/>
    </row>
    <row r="144" spans="7:12">
      <c r="J144" s="39" t="s">
        <v>455</v>
      </c>
      <c r="K144" s="39" t="s">
        <v>454</v>
      </c>
      <c r="L144" t="s">
        <v>456</v>
      </c>
    </row>
    <row r="145" spans="1:12" ht="13.5" thickBot="1">
      <c r="H145" t="s">
        <v>457</v>
      </c>
      <c r="J145" s="83" t="s">
        <v>1137</v>
      </c>
      <c r="K145" s="83" t="s">
        <v>1137</v>
      </c>
      <c r="L145" s="84"/>
    </row>
    <row r="146" spans="1:12" ht="15.75">
      <c r="H146" s="85" t="s">
        <v>1116</v>
      </c>
      <c r="I146" s="86"/>
      <c r="J146" s="87">
        <f>J131+J132</f>
        <v>1804902.41</v>
      </c>
      <c r="K146" s="87">
        <v>910901.21</v>
      </c>
      <c r="L146" s="87">
        <f>J146-K146</f>
        <v>894001.2</v>
      </c>
    </row>
    <row r="147" spans="1:12" ht="15.75">
      <c r="G147" t="s">
        <v>1247</v>
      </c>
      <c r="H147" s="85" t="s">
        <v>1253</v>
      </c>
      <c r="I147" s="86"/>
      <c r="J147" s="87">
        <f>J133+J134</f>
        <v>390446.55999999994</v>
      </c>
      <c r="K147" s="87">
        <v>60063.98</v>
      </c>
      <c r="L147" s="87">
        <f>J147-K147</f>
        <v>330382.57999999996</v>
      </c>
    </row>
    <row r="148" spans="1:12" ht="15.75" thickBot="1">
      <c r="H148" s="86"/>
      <c r="I148" s="86"/>
      <c r="J148" s="88">
        <f>SUBTOTAL(9,J146:J147)</f>
        <v>2195348.9699999997</v>
      </c>
      <c r="K148" s="88">
        <v>970965.19</v>
      </c>
      <c r="L148" s="88">
        <f>SUM(L146:L147)</f>
        <v>1224383.7799999998</v>
      </c>
    </row>
    <row r="149" spans="1:12" ht="13.5" thickTop="1">
      <c r="H149" t="s">
        <v>1239</v>
      </c>
      <c r="J149" s="39">
        <f>J148-J116</f>
        <v>0</v>
      </c>
      <c r="K149" s="39"/>
      <c r="L149" s="39"/>
    </row>
    <row r="150" spans="1:12">
      <c r="J150" s="39"/>
      <c r="K150" s="57"/>
    </row>
    <row r="151" spans="1:12">
      <c r="J151" s="39"/>
    </row>
    <row r="152" spans="1:12">
      <c r="J152" s="39"/>
    </row>
    <row r="153" spans="1:12">
      <c r="J153" s="39"/>
    </row>
    <row r="154" spans="1:12">
      <c r="J154" s="39"/>
    </row>
    <row r="155" spans="1:12">
      <c r="J155" s="39"/>
    </row>
    <row r="156" spans="1:12">
      <c r="J156" s="39"/>
    </row>
    <row r="157" spans="1:12" ht="15">
      <c r="A157" s="7"/>
      <c r="B157" s="7"/>
      <c r="C157" s="7"/>
      <c r="D157" s="7"/>
      <c r="E157" s="7"/>
      <c r="F157" s="7"/>
      <c r="H157" s="7"/>
      <c r="I157" s="8"/>
      <c r="J157" s="8"/>
      <c r="K157" s="7"/>
    </row>
    <row r="158" spans="1:12" ht="15">
      <c r="A158" s="7"/>
      <c r="B158" s="7"/>
      <c r="C158" s="7"/>
      <c r="D158" s="7"/>
      <c r="E158" s="7"/>
      <c r="F158" s="7"/>
      <c r="H158" s="7"/>
      <c r="I158" s="8"/>
      <c r="J158" s="8"/>
      <c r="K158" s="7"/>
    </row>
    <row r="159" spans="1:12" ht="15">
      <c r="A159" s="7"/>
      <c r="B159" s="7"/>
      <c r="C159" s="7"/>
      <c r="D159" s="7"/>
      <c r="E159" s="7"/>
      <c r="F159" s="7"/>
      <c r="H159" s="7"/>
      <c r="I159" s="8"/>
      <c r="J159" s="8"/>
      <c r="K159" s="7"/>
    </row>
    <row r="160" spans="1:12" ht="11.25" customHeight="1">
      <c r="A160" s="7"/>
      <c r="B160" s="7"/>
      <c r="C160" s="7"/>
      <c r="D160" s="7"/>
      <c r="E160" s="7"/>
      <c r="F160" s="7"/>
      <c r="H160" s="7"/>
      <c r="I160" s="8"/>
      <c r="J160" s="8"/>
      <c r="K160" s="7"/>
    </row>
    <row r="161" spans="1:11" ht="15">
      <c r="A161" s="7"/>
      <c r="B161" s="7"/>
      <c r="C161" s="7"/>
      <c r="D161" s="7"/>
      <c r="E161" s="7"/>
      <c r="F161" s="7"/>
      <c r="H161" s="7"/>
      <c r="I161" s="8"/>
      <c r="J161" s="8"/>
      <c r="K161" s="7"/>
    </row>
    <row r="162" spans="1:11" ht="15">
      <c r="A162" s="7"/>
      <c r="B162" s="7"/>
      <c r="C162" s="7"/>
      <c r="D162" s="7"/>
      <c r="E162" s="7"/>
      <c r="F162" s="7"/>
      <c r="G162" s="7"/>
      <c r="H162" s="7"/>
      <c r="I162" s="8"/>
      <c r="J162" s="8"/>
      <c r="K162" s="7"/>
    </row>
    <row r="163" spans="1:11" ht="15">
      <c r="A163" s="7"/>
      <c r="B163" s="7"/>
      <c r="C163" s="7"/>
      <c r="D163" s="7"/>
      <c r="E163" s="7"/>
      <c r="F163" s="7"/>
      <c r="G163" s="7"/>
      <c r="H163" s="7"/>
      <c r="I163" s="8"/>
      <c r="J163" s="8"/>
      <c r="K163" s="7"/>
    </row>
    <row r="164" spans="1:11" ht="15">
      <c r="A164" s="7"/>
      <c r="B164" s="7"/>
      <c r="C164" s="7"/>
      <c r="D164" s="7"/>
      <c r="E164" s="7"/>
      <c r="F164" s="7"/>
      <c r="G164" s="7"/>
      <c r="H164" s="7"/>
      <c r="I164" s="8"/>
      <c r="J164" s="8"/>
      <c r="K164" s="7"/>
    </row>
    <row r="165" spans="1:11" ht="15">
      <c r="A165" s="7"/>
      <c r="B165" s="7"/>
      <c r="C165" s="7"/>
      <c r="D165" s="7"/>
      <c r="E165" s="7"/>
      <c r="F165" s="7"/>
      <c r="G165" s="7"/>
      <c r="H165" s="7"/>
      <c r="I165" s="8"/>
      <c r="J165" s="8"/>
      <c r="K165" s="7"/>
    </row>
    <row r="166" spans="1:11" ht="15">
      <c r="A166" s="7"/>
      <c r="B166" s="7"/>
      <c r="C166" s="7"/>
      <c r="D166" s="7"/>
      <c r="E166" s="7"/>
      <c r="F166" s="7"/>
      <c r="G166" s="7"/>
      <c r="H166" s="7"/>
      <c r="I166" s="8"/>
      <c r="J166" s="8"/>
      <c r="K166" s="7"/>
    </row>
    <row r="167" spans="1:11" ht="15">
      <c r="A167" s="7"/>
      <c r="B167" s="7"/>
      <c r="C167" s="7"/>
      <c r="D167" s="7"/>
      <c r="E167" s="7"/>
      <c r="F167" s="7"/>
      <c r="G167" s="7"/>
      <c r="H167" s="7"/>
      <c r="I167" s="8"/>
      <c r="J167" s="8"/>
      <c r="K167" s="7"/>
    </row>
    <row r="168" spans="1:11" ht="15">
      <c r="A168" s="7"/>
      <c r="B168" s="7"/>
      <c r="C168" s="7"/>
      <c r="D168" s="7"/>
      <c r="E168" s="7"/>
      <c r="F168" s="7"/>
      <c r="G168" s="7"/>
      <c r="H168" s="7"/>
      <c r="I168" s="8"/>
      <c r="J168" s="8"/>
      <c r="K168" s="7"/>
    </row>
    <row r="169" spans="1:11" ht="15">
      <c r="A169" s="7"/>
      <c r="B169" s="7"/>
      <c r="C169" s="7"/>
      <c r="D169" s="7"/>
      <c r="E169" s="7"/>
      <c r="F169" s="7"/>
      <c r="G169" s="7"/>
      <c r="H169" s="7"/>
      <c r="I169" s="8"/>
      <c r="J169" s="8"/>
      <c r="K169" s="7"/>
    </row>
    <row r="170" spans="1:11" ht="15">
      <c r="A170" s="7"/>
      <c r="B170" s="7"/>
      <c r="C170" s="7"/>
      <c r="D170" s="7"/>
      <c r="E170" s="7"/>
      <c r="F170" s="7"/>
      <c r="G170" s="7"/>
      <c r="H170" s="7"/>
      <c r="I170" s="8"/>
      <c r="J170" s="8"/>
      <c r="K170" s="7"/>
    </row>
    <row r="171" spans="1:11" ht="15">
      <c r="A171" s="7"/>
      <c r="B171" s="7"/>
      <c r="C171" s="7"/>
      <c r="D171" s="7"/>
      <c r="E171" s="7"/>
      <c r="F171" s="7"/>
      <c r="G171" s="7"/>
      <c r="H171" s="7"/>
      <c r="I171" s="8"/>
      <c r="J171" s="8"/>
      <c r="K171" s="7"/>
    </row>
    <row r="172" spans="1:11" ht="15">
      <c r="A172" s="7"/>
      <c r="B172" s="7"/>
      <c r="C172" s="7"/>
      <c r="D172" s="7"/>
      <c r="E172" s="7"/>
      <c r="F172" s="7"/>
      <c r="G172" s="7"/>
      <c r="H172" s="7"/>
      <c r="I172" s="8"/>
      <c r="J172" s="8"/>
      <c r="K172" s="7"/>
    </row>
    <row r="173" spans="1:11" ht="15">
      <c r="A173" s="7"/>
      <c r="B173" s="7"/>
      <c r="C173" s="7"/>
      <c r="D173" s="7"/>
      <c r="E173" s="7"/>
      <c r="F173" s="7"/>
      <c r="G173" s="7"/>
      <c r="H173" s="7"/>
      <c r="I173" s="8"/>
      <c r="J173" s="8"/>
      <c r="K173" s="7"/>
    </row>
    <row r="174" spans="1:11" ht="15">
      <c r="A174" s="7"/>
      <c r="B174" s="7"/>
      <c r="C174" s="7"/>
      <c r="D174" s="7"/>
      <c r="E174" s="7"/>
      <c r="F174" s="7"/>
      <c r="G174" s="7"/>
      <c r="H174" s="7"/>
      <c r="I174" s="8"/>
      <c r="J174" s="8"/>
      <c r="K174" s="7"/>
    </row>
    <row r="175" spans="1:11" ht="15">
      <c r="A175" s="7"/>
      <c r="B175" s="7"/>
      <c r="C175" s="7"/>
      <c r="D175" s="7"/>
      <c r="E175" s="7"/>
      <c r="F175" s="7"/>
      <c r="G175" s="7"/>
      <c r="H175" s="7"/>
      <c r="I175" s="8"/>
      <c r="J175" s="8"/>
      <c r="K175" s="7"/>
    </row>
    <row r="176" spans="1:11" ht="15">
      <c r="A176" s="7"/>
      <c r="B176" s="7"/>
      <c r="C176" s="7"/>
      <c r="D176" s="7"/>
      <c r="E176" s="7"/>
      <c r="F176" s="7"/>
      <c r="G176" s="7"/>
      <c r="H176" s="7"/>
      <c r="I176" s="8"/>
      <c r="J176" s="8"/>
      <c r="K176" s="7"/>
    </row>
    <row r="177" spans="1:11" ht="15">
      <c r="A177" s="7"/>
      <c r="B177" s="7"/>
      <c r="C177" s="7"/>
      <c r="D177" s="7"/>
      <c r="E177" s="7"/>
      <c r="F177" s="7"/>
      <c r="G177" s="7"/>
      <c r="H177" s="7"/>
      <c r="I177" s="8"/>
      <c r="J177" s="8"/>
      <c r="K177" s="7"/>
    </row>
    <row r="178" spans="1:11" ht="15">
      <c r="A178" s="7"/>
      <c r="B178" s="7"/>
      <c r="C178" s="7"/>
      <c r="D178" s="7"/>
      <c r="E178" s="7"/>
      <c r="F178" s="7"/>
      <c r="G178" s="7"/>
      <c r="H178" s="7"/>
      <c r="I178" s="8"/>
      <c r="J178" s="8"/>
      <c r="K178" s="7"/>
    </row>
    <row r="179" spans="1:11" ht="15">
      <c r="A179" s="7"/>
      <c r="B179" s="7"/>
      <c r="C179" s="7"/>
      <c r="D179" s="7"/>
      <c r="E179" s="7"/>
      <c r="F179" s="7"/>
      <c r="G179" s="7"/>
      <c r="H179" s="7"/>
      <c r="I179" s="8"/>
      <c r="J179" s="8"/>
      <c r="K179" s="7"/>
    </row>
    <row r="180" spans="1:11" ht="15">
      <c r="A180" s="7"/>
      <c r="B180" s="7"/>
      <c r="C180" s="7"/>
      <c r="D180" s="7"/>
      <c r="E180" s="7"/>
      <c r="F180" s="7"/>
      <c r="G180" s="7"/>
      <c r="H180" s="7"/>
      <c r="I180" s="8"/>
      <c r="J180" s="8"/>
      <c r="K180" s="7"/>
    </row>
    <row r="181" spans="1:11" ht="15">
      <c r="A181" s="7"/>
      <c r="B181" s="7"/>
      <c r="C181" s="7"/>
      <c r="D181" s="7"/>
      <c r="E181" s="7"/>
      <c r="F181" s="7"/>
      <c r="G181" s="7"/>
      <c r="H181" s="7"/>
      <c r="I181" s="8"/>
      <c r="J181" s="8"/>
      <c r="K181" s="7"/>
    </row>
    <row r="182" spans="1:11" ht="15">
      <c r="A182" s="7"/>
      <c r="B182" s="7"/>
      <c r="C182" s="7"/>
      <c r="D182" s="7"/>
      <c r="E182" s="7"/>
      <c r="F182" s="7"/>
      <c r="G182" s="7"/>
      <c r="H182" s="7"/>
      <c r="I182" s="8"/>
      <c r="J182" s="8"/>
      <c r="K182" s="7"/>
    </row>
    <row r="183" spans="1:11" ht="15">
      <c r="A183" s="7"/>
      <c r="B183" s="7"/>
      <c r="C183" s="7"/>
      <c r="D183" s="7"/>
      <c r="E183" s="7"/>
      <c r="F183" s="7"/>
      <c r="G183" s="7"/>
      <c r="H183" s="7"/>
      <c r="I183" s="8"/>
      <c r="J183" s="8"/>
      <c r="K183" s="7"/>
    </row>
    <row r="184" spans="1:11" ht="15">
      <c r="A184" s="7"/>
      <c r="B184" s="7"/>
      <c r="C184" s="7"/>
      <c r="D184" s="7"/>
      <c r="E184" s="7"/>
      <c r="F184" s="7"/>
      <c r="G184" s="7"/>
      <c r="H184" s="7"/>
      <c r="I184" s="8"/>
      <c r="J184" s="8"/>
      <c r="K184" s="7"/>
    </row>
    <row r="185" spans="1:11" ht="15">
      <c r="A185" s="7"/>
      <c r="B185" s="7"/>
      <c r="C185" s="7"/>
      <c r="D185" s="7"/>
      <c r="E185" s="7"/>
      <c r="F185" s="7"/>
      <c r="G185" s="7"/>
      <c r="H185" s="7"/>
      <c r="I185" s="8"/>
      <c r="J185" s="8"/>
      <c r="K185" s="7"/>
    </row>
    <row r="186" spans="1:11" ht="15">
      <c r="A186" s="7"/>
      <c r="B186" s="7"/>
      <c r="C186" s="7"/>
      <c r="D186" s="7"/>
      <c r="E186" s="7"/>
      <c r="F186" s="7"/>
      <c r="G186" s="7"/>
      <c r="H186" s="7"/>
      <c r="I186" s="8"/>
      <c r="J186" s="8"/>
      <c r="K186" s="7"/>
    </row>
    <row r="187" spans="1:11" ht="15">
      <c r="A187" s="7"/>
      <c r="B187" s="7"/>
      <c r="C187" s="7"/>
      <c r="D187" s="7"/>
      <c r="E187" s="7"/>
      <c r="F187" s="7"/>
      <c r="G187" s="7"/>
      <c r="H187" s="7"/>
      <c r="I187" s="8"/>
      <c r="J187" s="8"/>
      <c r="K187" s="7"/>
    </row>
    <row r="188" spans="1:11" ht="15">
      <c r="A188" s="7"/>
      <c r="B188" s="7"/>
      <c r="C188" s="7"/>
      <c r="D188" s="7"/>
      <c r="E188" s="7"/>
      <c r="F188" s="7"/>
      <c r="G188" s="7"/>
      <c r="H188" s="7"/>
      <c r="I188" s="8"/>
      <c r="J188" s="8"/>
      <c r="K188" s="7"/>
    </row>
    <row r="189" spans="1:11" ht="15">
      <c r="A189" s="7"/>
      <c r="B189" s="7"/>
      <c r="C189" s="7"/>
      <c r="D189" s="7"/>
      <c r="E189" s="7"/>
      <c r="F189" s="7"/>
      <c r="G189" s="7"/>
      <c r="H189" s="7"/>
      <c r="I189" s="8"/>
      <c r="J189" s="8"/>
      <c r="K189" s="7"/>
    </row>
    <row r="190" spans="1:11" ht="15">
      <c r="A190" s="7"/>
      <c r="B190" s="7"/>
      <c r="C190" s="7"/>
      <c r="D190" s="7"/>
      <c r="E190" s="7"/>
      <c r="F190" s="7"/>
      <c r="G190" s="7"/>
      <c r="H190" s="7"/>
      <c r="I190" s="8"/>
      <c r="J190" s="8"/>
      <c r="K190" s="7"/>
    </row>
    <row r="191" spans="1:11" ht="15">
      <c r="A191" s="7"/>
      <c r="B191" s="7"/>
      <c r="C191" s="7"/>
      <c r="D191" s="7"/>
      <c r="E191" s="7"/>
      <c r="F191" s="7"/>
      <c r="G191" s="7"/>
      <c r="H191" s="7"/>
      <c r="I191" s="8"/>
      <c r="J191" s="8"/>
      <c r="K191" s="7"/>
    </row>
    <row r="192" spans="1:11" ht="15">
      <c r="A192" s="7"/>
      <c r="B192" s="7"/>
      <c r="C192" s="7"/>
      <c r="D192" s="7"/>
      <c r="E192" s="7"/>
      <c r="F192" s="7"/>
      <c r="G192" s="7"/>
      <c r="H192" s="7"/>
      <c r="I192" s="8"/>
      <c r="J192" s="8"/>
      <c r="K192" s="7"/>
    </row>
    <row r="193" spans="1:11" ht="15">
      <c r="A193" s="7"/>
      <c r="B193" s="7"/>
      <c r="C193" s="7"/>
      <c r="D193" s="7"/>
      <c r="E193" s="7"/>
      <c r="F193" s="7"/>
      <c r="G193" s="7"/>
      <c r="H193" s="7"/>
      <c r="I193" s="8"/>
      <c r="J193" s="8"/>
      <c r="K193" s="7"/>
    </row>
    <row r="194" spans="1:11" ht="15">
      <c r="A194" s="7"/>
      <c r="B194" s="7"/>
      <c r="C194" s="7"/>
      <c r="D194" s="7"/>
      <c r="E194" s="7"/>
      <c r="F194" s="7"/>
      <c r="H194" s="7"/>
      <c r="I194" s="8"/>
      <c r="J194" s="8"/>
      <c r="K194" s="7"/>
    </row>
    <row r="195" spans="1:11" ht="15">
      <c r="A195" s="7"/>
      <c r="B195" s="7"/>
      <c r="C195" s="7"/>
      <c r="D195" s="7"/>
      <c r="E195" s="7"/>
      <c r="F195" s="7"/>
      <c r="H195" s="7"/>
      <c r="I195" s="8"/>
      <c r="J195" s="8"/>
      <c r="K195" s="7"/>
    </row>
    <row r="196" spans="1:11" ht="15">
      <c r="A196" s="7"/>
      <c r="B196" s="7"/>
      <c r="C196" s="7"/>
      <c r="D196" s="7"/>
      <c r="E196" s="7"/>
      <c r="F196" s="7"/>
      <c r="H196" s="7"/>
      <c r="I196" s="8"/>
      <c r="J196" s="8"/>
      <c r="K196" s="7"/>
    </row>
    <row r="197" spans="1:11" ht="15">
      <c r="A197" s="7"/>
      <c r="B197" s="7"/>
      <c r="C197" s="7"/>
      <c r="D197" s="7"/>
      <c r="E197" s="7"/>
      <c r="F197" s="7"/>
      <c r="H197" s="7"/>
      <c r="I197" s="8"/>
      <c r="J197" s="8"/>
      <c r="K197" s="7"/>
    </row>
    <row r="198" spans="1:11" ht="15">
      <c r="A198" s="7"/>
      <c r="B198" s="7"/>
      <c r="C198" s="7"/>
      <c r="D198" s="7"/>
      <c r="E198" s="7"/>
      <c r="F198" s="7"/>
      <c r="H198" s="7"/>
      <c r="I198" s="8"/>
      <c r="J198" s="8"/>
      <c r="K198" s="7"/>
    </row>
    <row r="199" spans="1:11" ht="15">
      <c r="A199" s="7"/>
      <c r="B199" s="7"/>
      <c r="C199" s="7"/>
      <c r="D199" s="7"/>
      <c r="E199" s="7"/>
      <c r="F199" s="7"/>
      <c r="H199" s="7"/>
      <c r="I199" s="8"/>
      <c r="J199" s="8"/>
      <c r="K199" s="7"/>
    </row>
    <row r="200" spans="1:11" ht="15">
      <c r="A200" s="7"/>
      <c r="B200" s="7"/>
      <c r="C200" s="7"/>
      <c r="D200" s="7"/>
      <c r="E200" s="7"/>
      <c r="F200" s="7"/>
      <c r="H200" s="7"/>
      <c r="I200" s="8"/>
      <c r="J200" s="8"/>
      <c r="K200" s="7"/>
    </row>
    <row r="201" spans="1:11" ht="15">
      <c r="A201" s="7"/>
      <c r="B201" s="7"/>
      <c r="C201" s="7"/>
      <c r="D201" s="7"/>
      <c r="E201" s="7"/>
      <c r="F201" s="7"/>
      <c r="G201" s="7"/>
      <c r="H201" s="7"/>
      <c r="I201" s="8"/>
      <c r="J201" s="8"/>
      <c r="K201" s="7"/>
    </row>
    <row r="202" spans="1:11" ht="15">
      <c r="A202" s="7"/>
      <c r="B202" s="7"/>
      <c r="C202" s="7"/>
      <c r="D202" s="7"/>
      <c r="E202" s="7"/>
      <c r="F202" s="7"/>
      <c r="G202" s="7"/>
      <c r="H202" s="7"/>
      <c r="I202" s="8"/>
      <c r="J202" s="8"/>
      <c r="K202" s="7"/>
    </row>
    <row r="203" spans="1:11" ht="15">
      <c r="A203" s="7"/>
      <c r="B203" s="7"/>
      <c r="C203" s="7"/>
      <c r="D203" s="7"/>
      <c r="E203" s="7"/>
      <c r="F203" s="7"/>
      <c r="H203" s="7"/>
      <c r="I203" s="8"/>
      <c r="J203" s="8"/>
      <c r="K203" s="7"/>
    </row>
    <row r="204" spans="1:11" ht="15">
      <c r="A204" s="7"/>
      <c r="B204" s="7"/>
      <c r="C204" s="7"/>
      <c r="D204" s="7"/>
      <c r="E204" s="7"/>
      <c r="F204" s="7"/>
      <c r="H204" s="7"/>
      <c r="I204" s="8"/>
      <c r="J204" s="8"/>
      <c r="K204" s="7"/>
    </row>
    <row r="205" spans="1:11" ht="15">
      <c r="A205" s="7"/>
      <c r="B205" s="7"/>
      <c r="C205" s="7"/>
      <c r="D205" s="7"/>
      <c r="E205" s="7"/>
      <c r="F205" s="7"/>
      <c r="G205" s="7"/>
      <c r="H205" s="7"/>
      <c r="I205" s="8"/>
      <c r="J205" s="8"/>
      <c r="K205" s="7"/>
    </row>
    <row r="206" spans="1:11" ht="15">
      <c r="A206" s="7"/>
      <c r="B206" s="7"/>
      <c r="C206" s="7"/>
      <c r="D206" s="7"/>
      <c r="E206" s="7"/>
      <c r="F206" s="7"/>
      <c r="G206" s="7"/>
      <c r="H206" s="7"/>
      <c r="I206" s="8"/>
      <c r="J206" s="8"/>
      <c r="K206" s="7"/>
    </row>
    <row r="207" spans="1:11" ht="15">
      <c r="A207" s="7"/>
      <c r="B207" s="7"/>
      <c r="C207" s="7"/>
      <c r="D207" s="7"/>
      <c r="E207" s="7"/>
      <c r="F207" s="7"/>
      <c r="G207" s="7"/>
      <c r="H207" s="7"/>
      <c r="I207" s="8"/>
      <c r="J207" s="8"/>
      <c r="K207" s="7"/>
    </row>
    <row r="208" spans="1:11" ht="15">
      <c r="A208" s="7"/>
      <c r="B208" s="7"/>
      <c r="C208" s="7"/>
      <c r="D208" s="7"/>
      <c r="E208" s="7"/>
      <c r="F208" s="7"/>
      <c r="H208" s="7"/>
      <c r="I208" s="8"/>
      <c r="J208" s="8"/>
      <c r="K208" s="7"/>
    </row>
    <row r="209" spans="1:11" ht="15">
      <c r="A209" s="7"/>
      <c r="B209" s="7"/>
      <c r="C209" s="7"/>
      <c r="D209" s="7"/>
      <c r="E209" s="7"/>
      <c r="F209" s="7"/>
      <c r="H209" s="7"/>
      <c r="I209" s="8"/>
      <c r="J209" s="8"/>
      <c r="K209" s="7"/>
    </row>
    <row r="210" spans="1:11" ht="15">
      <c r="A210" s="7"/>
      <c r="B210" s="7"/>
      <c r="C210" s="7"/>
      <c r="D210" s="7"/>
      <c r="E210" s="7"/>
      <c r="F210" s="7"/>
      <c r="G210" s="7"/>
      <c r="H210" s="7"/>
      <c r="I210" s="8"/>
      <c r="J210" s="8"/>
      <c r="K210" s="7"/>
    </row>
    <row r="211" spans="1:11" ht="15">
      <c r="A211" s="7"/>
      <c r="B211" s="7"/>
      <c r="C211" s="7"/>
      <c r="D211" s="7"/>
      <c r="E211" s="7"/>
      <c r="F211" s="7"/>
      <c r="G211" s="7"/>
      <c r="H211" s="7"/>
      <c r="I211" s="8"/>
      <c r="J211" s="8"/>
      <c r="K211" s="7"/>
    </row>
    <row r="212" spans="1:11" ht="15">
      <c r="A212" s="7"/>
      <c r="B212" s="7"/>
      <c r="C212" s="7"/>
      <c r="D212" s="7"/>
      <c r="E212" s="7"/>
      <c r="F212" s="7"/>
      <c r="H212" s="7"/>
      <c r="I212" s="8"/>
      <c r="J212" s="8"/>
      <c r="K212" s="7"/>
    </row>
    <row r="213" spans="1:11" ht="15">
      <c r="A213" s="7"/>
      <c r="B213" s="7"/>
      <c r="C213" s="7"/>
      <c r="D213" s="7"/>
      <c r="E213" s="7"/>
      <c r="F213" s="7"/>
      <c r="H213" s="7"/>
      <c r="I213" s="8"/>
      <c r="J213" s="8"/>
      <c r="K213" s="7"/>
    </row>
    <row r="214" spans="1:11" ht="15">
      <c r="A214" s="7"/>
      <c r="B214" s="7"/>
      <c r="C214" s="7"/>
      <c r="D214" s="7"/>
      <c r="E214" s="7"/>
      <c r="F214" s="7"/>
      <c r="H214" s="7"/>
      <c r="I214" s="8"/>
      <c r="J214" s="8"/>
      <c r="K214" s="7"/>
    </row>
    <row r="215" spans="1:11" ht="15">
      <c r="A215" s="7"/>
      <c r="B215" s="7"/>
      <c r="C215" s="7"/>
      <c r="D215" s="7"/>
      <c r="E215" s="7"/>
      <c r="F215" s="7"/>
      <c r="H215" s="7"/>
      <c r="I215" s="8"/>
      <c r="J215" s="8"/>
      <c r="K215" s="7"/>
    </row>
    <row r="216" spans="1:11" ht="15">
      <c r="A216" s="7"/>
      <c r="B216" s="7"/>
      <c r="C216" s="7"/>
      <c r="D216" s="7"/>
      <c r="E216" s="7"/>
      <c r="F216" s="7"/>
      <c r="H216" s="7"/>
      <c r="I216" s="8"/>
      <c r="J216" s="8"/>
      <c r="K216" s="7"/>
    </row>
    <row r="217" spans="1:11" ht="15">
      <c r="A217" s="7"/>
      <c r="B217" s="7"/>
      <c r="C217" s="7"/>
      <c r="D217" s="7"/>
      <c r="E217" s="7"/>
      <c r="F217" s="7"/>
      <c r="H217" s="7"/>
      <c r="I217" s="8"/>
      <c r="J217" s="8"/>
      <c r="K217" s="7"/>
    </row>
    <row r="218" spans="1:11" ht="15">
      <c r="A218" s="7"/>
      <c r="B218" s="7"/>
      <c r="C218" s="7"/>
      <c r="D218" s="7"/>
      <c r="E218" s="7"/>
      <c r="F218" s="7"/>
      <c r="G218" s="7"/>
      <c r="H218" s="7"/>
      <c r="I218" s="8"/>
      <c r="J218" s="8"/>
      <c r="K218" s="7"/>
    </row>
    <row r="219" spans="1:11" ht="15">
      <c r="A219" s="7"/>
      <c r="B219" s="7"/>
      <c r="C219" s="7"/>
      <c r="D219" s="7"/>
      <c r="E219" s="7"/>
      <c r="F219" s="7"/>
      <c r="G219" s="7"/>
      <c r="H219" s="7"/>
      <c r="I219" s="8"/>
      <c r="J219" s="8"/>
      <c r="K219" s="7"/>
    </row>
    <row r="220" spans="1:11" ht="15">
      <c r="A220" s="7"/>
      <c r="B220" s="7"/>
      <c r="C220" s="7"/>
      <c r="D220" s="7"/>
      <c r="E220" s="7"/>
      <c r="F220" s="7"/>
      <c r="G220" s="7"/>
      <c r="H220" s="7"/>
      <c r="I220" s="8"/>
      <c r="J220" s="8"/>
      <c r="K220" s="7"/>
    </row>
    <row r="221" spans="1:11" ht="15">
      <c r="A221" s="7"/>
      <c r="B221" s="7"/>
      <c r="C221" s="7"/>
      <c r="D221" s="7"/>
      <c r="E221" s="7"/>
      <c r="F221" s="7"/>
      <c r="G221" s="7"/>
      <c r="H221" s="7"/>
      <c r="I221" s="8"/>
      <c r="J221" s="8"/>
      <c r="K221" s="7"/>
    </row>
    <row r="222" spans="1:11" ht="15">
      <c r="A222" s="7"/>
      <c r="B222" s="7"/>
      <c r="C222" s="7"/>
      <c r="D222" s="7"/>
      <c r="E222" s="7"/>
      <c r="F222" s="7"/>
      <c r="G222" s="77"/>
      <c r="H222" s="7"/>
      <c r="I222" s="8"/>
      <c r="J222" s="8"/>
      <c r="K222" s="7"/>
    </row>
    <row r="223" spans="1:11" ht="15">
      <c r="A223" s="7"/>
      <c r="B223" s="7"/>
      <c r="C223" s="7"/>
      <c r="D223" s="7"/>
      <c r="E223" s="7"/>
      <c r="F223" s="7"/>
      <c r="G223" s="7"/>
      <c r="H223" s="7"/>
      <c r="I223" s="8"/>
      <c r="J223" s="8"/>
      <c r="K223" s="7"/>
    </row>
    <row r="224" spans="1:11" ht="15">
      <c r="A224" s="7"/>
      <c r="B224" s="7"/>
      <c r="C224" s="7"/>
      <c r="D224" s="7"/>
      <c r="E224" s="7"/>
      <c r="F224" s="7"/>
      <c r="G224" s="7"/>
      <c r="H224" s="7"/>
      <c r="I224" s="8"/>
      <c r="J224" s="8"/>
      <c r="K224" s="7"/>
    </row>
    <row r="225" spans="1:11" ht="15">
      <c r="A225" s="7"/>
      <c r="B225" s="7"/>
      <c r="C225" s="7"/>
      <c r="D225" s="7"/>
      <c r="E225" s="7"/>
      <c r="F225" s="7"/>
      <c r="G225" s="7"/>
      <c r="H225" s="7"/>
      <c r="I225" s="8"/>
      <c r="J225" s="8"/>
      <c r="K225" s="7"/>
    </row>
    <row r="226" spans="1:11" ht="15">
      <c r="A226" s="7"/>
      <c r="B226" s="7"/>
      <c r="C226" s="7"/>
      <c r="D226" s="7"/>
      <c r="E226" s="7"/>
      <c r="F226" s="7"/>
      <c r="G226" s="7"/>
      <c r="H226" s="7"/>
      <c r="I226" s="8"/>
      <c r="J226" s="8"/>
      <c r="K226" s="7"/>
    </row>
    <row r="227" spans="1:11" ht="15">
      <c r="A227" s="7"/>
      <c r="B227" s="7"/>
      <c r="C227" s="7"/>
      <c r="D227" s="7"/>
      <c r="E227" s="7"/>
      <c r="F227" s="7"/>
      <c r="G227" s="7"/>
      <c r="H227" s="7"/>
      <c r="I227" s="8"/>
      <c r="J227" s="8"/>
      <c r="K227" s="7"/>
    </row>
    <row r="228" spans="1:11" ht="15">
      <c r="A228" s="7"/>
      <c r="B228" s="7"/>
      <c r="C228" s="7"/>
      <c r="D228" s="7"/>
      <c r="E228" s="7"/>
      <c r="F228" s="7"/>
      <c r="G228" s="7"/>
      <c r="H228" s="7"/>
      <c r="I228" s="8"/>
      <c r="J228" s="8"/>
      <c r="K228" s="7"/>
    </row>
    <row r="229" spans="1:11" ht="15">
      <c r="A229" s="7"/>
      <c r="B229" s="7"/>
      <c r="C229" s="7"/>
      <c r="D229" s="7"/>
      <c r="E229" s="7"/>
      <c r="F229" s="7"/>
      <c r="H229" s="7"/>
      <c r="I229" s="8"/>
      <c r="J229" s="8"/>
      <c r="K229" s="7"/>
    </row>
    <row r="230" spans="1:11" ht="15">
      <c r="A230" s="7"/>
      <c r="B230" s="7"/>
      <c r="C230" s="7"/>
      <c r="D230" s="7"/>
      <c r="E230" s="7"/>
      <c r="F230" s="7"/>
      <c r="H230" s="7"/>
      <c r="I230" s="8"/>
      <c r="J230" s="8"/>
      <c r="K230" s="7"/>
    </row>
    <row r="231" spans="1:11" ht="15">
      <c r="A231" s="7"/>
      <c r="B231" s="7"/>
      <c r="C231" s="7"/>
      <c r="D231" s="7"/>
      <c r="E231" s="7"/>
      <c r="F231" s="7"/>
      <c r="H231" s="7"/>
      <c r="I231" s="8"/>
      <c r="J231" s="8"/>
      <c r="K231" s="7"/>
    </row>
    <row r="232" spans="1:11" ht="15">
      <c r="A232" s="7"/>
      <c r="B232" s="7"/>
      <c r="C232" s="7"/>
      <c r="D232" s="7"/>
      <c r="E232" s="7"/>
      <c r="F232" s="7"/>
      <c r="H232" s="7"/>
      <c r="I232" s="8"/>
      <c r="J232" s="8"/>
      <c r="K232" s="7"/>
    </row>
    <row r="233" spans="1:11" ht="15">
      <c r="A233" s="7"/>
      <c r="B233" s="7"/>
      <c r="C233" s="7"/>
      <c r="D233" s="7"/>
      <c r="E233" s="7"/>
      <c r="F233" s="7"/>
      <c r="H233" s="7"/>
      <c r="I233" s="8"/>
      <c r="J233" s="8"/>
      <c r="K233" s="7"/>
    </row>
    <row r="234" spans="1:11" ht="15">
      <c r="A234" s="7"/>
      <c r="B234" s="7"/>
      <c r="C234" s="7"/>
      <c r="D234" s="7"/>
      <c r="E234" s="7"/>
      <c r="F234" s="7"/>
      <c r="H234" s="7"/>
      <c r="I234" s="8"/>
      <c r="J234" s="8"/>
      <c r="K234" s="7"/>
    </row>
    <row r="235" spans="1:11" ht="15">
      <c r="A235" s="7"/>
      <c r="B235" s="7"/>
      <c r="C235" s="7"/>
      <c r="D235" s="7"/>
      <c r="E235" s="7"/>
      <c r="F235" s="7"/>
      <c r="G235" s="7"/>
      <c r="H235" s="7"/>
      <c r="I235" s="8"/>
      <c r="J235" s="8"/>
      <c r="K235" s="7"/>
    </row>
    <row r="236" spans="1:11" ht="15">
      <c r="A236" s="7"/>
      <c r="B236" s="7"/>
      <c r="C236" s="7"/>
      <c r="D236" s="7"/>
      <c r="E236" s="7"/>
      <c r="F236" s="7"/>
      <c r="G236" s="7"/>
      <c r="H236" s="7"/>
      <c r="I236" s="8"/>
      <c r="J236" s="8"/>
      <c r="K236" s="7"/>
    </row>
    <row r="237" spans="1:11" ht="15">
      <c r="A237" s="7"/>
      <c r="B237" s="7"/>
      <c r="C237" s="7"/>
      <c r="D237" s="7"/>
      <c r="E237" s="7"/>
      <c r="F237" s="7"/>
      <c r="G237" s="7"/>
      <c r="H237" s="7"/>
      <c r="I237" s="8"/>
      <c r="J237" s="8"/>
      <c r="K237" s="7"/>
    </row>
    <row r="238" spans="1:11" ht="15">
      <c r="A238" s="7"/>
      <c r="B238" s="7"/>
      <c r="C238" s="7"/>
      <c r="D238" s="7"/>
      <c r="E238" s="7"/>
      <c r="F238" s="7"/>
      <c r="G238" s="7"/>
      <c r="H238" s="7"/>
      <c r="I238" s="8"/>
      <c r="J238" s="8"/>
      <c r="K238" s="7"/>
    </row>
    <row r="239" spans="1:11" ht="15">
      <c r="A239" s="7"/>
      <c r="B239" s="7"/>
      <c r="C239" s="7"/>
      <c r="D239" s="7"/>
      <c r="E239" s="7"/>
      <c r="F239" s="7"/>
      <c r="G239" s="7"/>
      <c r="H239" s="7"/>
      <c r="I239" s="8"/>
      <c r="J239" s="8"/>
      <c r="K239" s="7"/>
    </row>
    <row r="240" spans="1:11" ht="15">
      <c r="A240" s="7"/>
      <c r="B240" s="7"/>
      <c r="C240" s="7"/>
      <c r="D240" s="7"/>
      <c r="E240" s="7"/>
      <c r="F240" s="7"/>
      <c r="G240" s="7"/>
      <c r="H240" s="7"/>
      <c r="I240" s="8"/>
      <c r="J240" s="8"/>
      <c r="K240" s="7"/>
    </row>
    <row r="241" spans="1:11" ht="15">
      <c r="A241" s="7"/>
      <c r="B241" s="7"/>
      <c r="C241" s="7"/>
      <c r="D241" s="7"/>
      <c r="E241" s="7"/>
      <c r="F241" s="7"/>
      <c r="G241" s="7"/>
      <c r="H241" s="7"/>
      <c r="I241" s="8"/>
      <c r="J241" s="8"/>
      <c r="K241" s="7"/>
    </row>
    <row r="242" spans="1:11" ht="15">
      <c r="A242" s="7"/>
      <c r="B242" s="7"/>
      <c r="C242" s="7"/>
      <c r="D242" s="7"/>
      <c r="E242" s="7"/>
      <c r="F242" s="7"/>
      <c r="G242" s="7"/>
      <c r="H242" s="7"/>
      <c r="I242" s="8"/>
      <c r="J242" s="8"/>
      <c r="K242" s="7"/>
    </row>
    <row r="243" spans="1:11" ht="15">
      <c r="A243" s="7"/>
      <c r="B243" s="7"/>
      <c r="C243" s="7"/>
      <c r="D243" s="7"/>
      <c r="E243" s="7"/>
      <c r="F243" s="7"/>
      <c r="G243" s="7"/>
      <c r="H243" s="7"/>
      <c r="I243" s="8"/>
      <c r="J243" s="8"/>
      <c r="K243" s="7"/>
    </row>
    <row r="244" spans="1:11" ht="15">
      <c r="A244" s="7"/>
      <c r="B244" s="7"/>
      <c r="C244" s="7"/>
      <c r="D244" s="7"/>
      <c r="E244" s="7"/>
      <c r="F244" s="7"/>
      <c r="G244" s="7"/>
      <c r="H244" s="7"/>
      <c r="I244" s="8"/>
      <c r="J244" s="8"/>
      <c r="K244" s="7"/>
    </row>
    <row r="245" spans="1:11" ht="15">
      <c r="A245" s="7"/>
      <c r="B245" s="7"/>
      <c r="C245" s="7"/>
      <c r="D245" s="7"/>
      <c r="E245" s="7"/>
      <c r="F245" s="7"/>
      <c r="G245" s="7"/>
      <c r="H245" s="7"/>
      <c r="I245" s="8"/>
      <c r="J245" s="8"/>
      <c r="K245" s="7"/>
    </row>
    <row r="246" spans="1:11" ht="15">
      <c r="A246" s="7"/>
      <c r="B246" s="7"/>
      <c r="C246" s="7"/>
      <c r="D246" s="7"/>
      <c r="E246" s="7"/>
      <c r="F246" s="7"/>
      <c r="G246" s="7"/>
      <c r="H246" s="7"/>
      <c r="I246" s="8"/>
      <c r="J246" s="8"/>
      <c r="K246" s="7"/>
    </row>
    <row r="247" spans="1:11" ht="15">
      <c r="A247" s="7"/>
      <c r="B247" s="7"/>
      <c r="C247" s="7"/>
      <c r="D247" s="7"/>
      <c r="E247" s="7"/>
      <c r="F247" s="7"/>
      <c r="G247" s="7"/>
      <c r="H247" s="7"/>
      <c r="I247" s="8"/>
      <c r="J247" s="8"/>
      <c r="K247" s="7"/>
    </row>
    <row r="248" spans="1:11" ht="15">
      <c r="A248" s="7"/>
      <c r="B248" s="7"/>
      <c r="C248" s="7"/>
      <c r="D248" s="7"/>
      <c r="E248" s="7"/>
      <c r="F248" s="7"/>
      <c r="H248" s="7"/>
      <c r="I248" s="8"/>
      <c r="J248" s="8"/>
      <c r="K248" s="7"/>
    </row>
    <row r="249" spans="1:11" ht="15">
      <c r="A249" s="7"/>
      <c r="B249" s="7"/>
      <c r="C249" s="7"/>
      <c r="D249" s="7"/>
      <c r="E249" s="7"/>
      <c r="F249" s="7"/>
      <c r="H249" s="7"/>
      <c r="I249" s="8"/>
      <c r="J249" s="8"/>
      <c r="K249" s="7"/>
    </row>
    <row r="250" spans="1:11" ht="15">
      <c r="A250" s="7"/>
      <c r="B250" s="7"/>
      <c r="C250" s="7"/>
      <c r="D250" s="7"/>
      <c r="E250" s="7"/>
      <c r="F250" s="7"/>
      <c r="H250" s="7"/>
      <c r="I250" s="8"/>
      <c r="J250" s="8"/>
      <c r="K250" s="7"/>
    </row>
    <row r="251" spans="1:11" ht="15">
      <c r="A251" s="7"/>
      <c r="B251" s="7"/>
      <c r="C251" s="7"/>
      <c r="D251" s="7"/>
      <c r="E251" s="7"/>
      <c r="F251" s="7"/>
      <c r="H251" s="7"/>
      <c r="I251" s="8"/>
      <c r="J251" s="8"/>
      <c r="K251" s="7"/>
    </row>
    <row r="252" spans="1:11" ht="15">
      <c r="A252" s="7"/>
      <c r="B252" s="7"/>
      <c r="C252" s="7"/>
      <c r="D252" s="7"/>
      <c r="E252" s="7"/>
      <c r="F252" s="7"/>
      <c r="H252" s="7"/>
      <c r="I252" s="8"/>
      <c r="J252" s="8"/>
      <c r="K252" s="7"/>
    </row>
    <row r="253" spans="1:11" ht="15">
      <c r="A253" s="7"/>
      <c r="B253" s="7"/>
      <c r="C253" s="7"/>
      <c r="D253" s="7"/>
      <c r="E253" s="7"/>
      <c r="F253" s="7"/>
      <c r="H253" s="7"/>
      <c r="I253" s="8"/>
      <c r="J253" s="8"/>
      <c r="K253" s="8"/>
    </row>
    <row r="254" spans="1:11" ht="15">
      <c r="A254" s="7"/>
      <c r="B254" s="7"/>
      <c r="C254" s="7"/>
      <c r="D254" s="7"/>
      <c r="E254" s="7"/>
      <c r="F254" s="7"/>
      <c r="H254" s="7"/>
      <c r="I254" s="8"/>
      <c r="J254" s="62"/>
      <c r="K254" s="8"/>
    </row>
    <row r="255" spans="1:11" ht="15">
      <c r="A255" s="7"/>
      <c r="B255" s="7"/>
      <c r="C255" s="7"/>
      <c r="D255" s="7"/>
      <c r="E255" s="7"/>
      <c r="F255" s="7"/>
      <c r="H255" s="7"/>
      <c r="I255" s="8"/>
      <c r="J255" s="62"/>
      <c r="K255" s="8"/>
    </row>
    <row r="256" spans="1:11" ht="15">
      <c r="A256" s="7"/>
      <c r="B256" s="7"/>
      <c r="C256" s="7"/>
      <c r="D256" s="7"/>
      <c r="E256" s="7"/>
      <c r="F256" s="7"/>
      <c r="G256" s="7"/>
      <c r="H256" s="7"/>
      <c r="I256" s="8"/>
      <c r="J256" s="62"/>
      <c r="K256" s="8"/>
    </row>
    <row r="257" spans="7:11" ht="15.75">
      <c r="H257" s="33"/>
    </row>
    <row r="258" spans="7:11" ht="15">
      <c r="H258" s="7"/>
      <c r="J258" s="62"/>
    </row>
    <row r="259" spans="7:11" ht="15">
      <c r="H259" s="7"/>
      <c r="J259" s="62"/>
    </row>
    <row r="260" spans="7:11" ht="15">
      <c r="H260" s="7"/>
      <c r="J260" s="62"/>
    </row>
    <row r="261" spans="7:11" ht="15">
      <c r="H261" s="7"/>
      <c r="J261" s="62"/>
    </row>
    <row r="262" spans="7:11" ht="15">
      <c r="H262" s="7"/>
      <c r="J262" s="62"/>
    </row>
    <row r="263" spans="7:11" ht="15">
      <c r="J263" s="62"/>
    </row>
    <row r="264" spans="7:11" ht="15.75">
      <c r="H264" s="33"/>
      <c r="J264" s="62"/>
    </row>
    <row r="265" spans="7:11" ht="15">
      <c r="G265" s="210"/>
      <c r="H265" s="52"/>
      <c r="I265" s="53"/>
      <c r="J265" s="78"/>
      <c r="K265" s="9"/>
    </row>
    <row r="266" spans="7:11" ht="15">
      <c r="G266" s="210"/>
      <c r="H266" s="52"/>
      <c r="I266" s="53"/>
      <c r="J266" s="78"/>
      <c r="K266" s="6"/>
    </row>
    <row r="267" spans="7:11" ht="15">
      <c r="G267" s="2"/>
      <c r="H267" s="52"/>
      <c r="I267" s="53"/>
      <c r="J267" s="78"/>
      <c r="K267" s="6"/>
    </row>
    <row r="268" spans="7:11" ht="15">
      <c r="G268" s="211"/>
      <c r="H268" s="55"/>
      <c r="I268" s="46"/>
      <c r="J268" s="78"/>
      <c r="K268" s="6"/>
    </row>
    <row r="269" spans="7:11" ht="15">
      <c r="G269" s="211"/>
      <c r="H269" s="55"/>
      <c r="I269" s="46"/>
      <c r="J269" s="78"/>
      <c r="K269" s="6"/>
    </row>
    <row r="270" spans="7:11" ht="15.75">
      <c r="J270" s="63"/>
      <c r="K270" s="56"/>
    </row>
    <row r="272" spans="7:11" ht="15.75">
      <c r="H272" s="33"/>
    </row>
    <row r="273" spans="8:12" ht="15">
      <c r="H273" s="7"/>
      <c r="J273" s="62"/>
    </row>
    <row r="274" spans="8:12" ht="15">
      <c r="H274" s="7"/>
      <c r="J274" s="62"/>
    </row>
    <row r="275" spans="8:12" ht="15">
      <c r="J275" s="62"/>
    </row>
    <row r="278" spans="8:12">
      <c r="J278" s="48"/>
      <c r="K278" s="79"/>
      <c r="L278" s="79"/>
    </row>
    <row r="279" spans="8:12" ht="15.75">
      <c r="H279" s="61"/>
      <c r="I279" s="80"/>
      <c r="J279" s="62"/>
      <c r="K279" s="49"/>
      <c r="L279" s="49"/>
    </row>
    <row r="280" spans="8:12" ht="15.75">
      <c r="H280" s="61"/>
      <c r="I280" s="80"/>
      <c r="J280" s="62"/>
      <c r="K280" s="49"/>
      <c r="L280" s="49"/>
    </row>
    <row r="281" spans="8:12" ht="15">
      <c r="H281" s="80"/>
      <c r="I281" s="80"/>
      <c r="J281" s="62"/>
    </row>
  </sheetData>
  <mergeCells count="4">
    <mergeCell ref="G131:G132"/>
    <mergeCell ref="G133:G134"/>
    <mergeCell ref="G265:G266"/>
    <mergeCell ref="G268:G269"/>
  </mergeCells>
  <phoneticPr fontId="2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M218"/>
  <sheetViews>
    <sheetView rightToLeft="1" topLeftCell="F148" zoomScale="85" workbookViewId="0">
      <selection activeCell="G165" sqref="G165:H165"/>
    </sheetView>
  </sheetViews>
  <sheetFormatPr defaultRowHeight="12.75"/>
  <cols>
    <col min="1" max="1" width="12.5703125" bestFit="1" customWidth="1"/>
    <col min="2" max="2" width="12.85546875" bestFit="1" customWidth="1"/>
    <col min="3" max="3" width="20.85546875" bestFit="1" customWidth="1"/>
    <col min="4" max="4" width="10.5703125" bestFit="1" customWidth="1"/>
    <col min="5" max="5" width="15.140625" customWidth="1"/>
    <col min="6" max="6" width="38.7109375" bestFit="1" customWidth="1"/>
    <col min="7" max="7" width="17.5703125" customWidth="1"/>
    <col min="8" max="8" width="15.85546875" customWidth="1"/>
    <col min="9" max="9" width="33.85546875" bestFit="1" customWidth="1"/>
    <col min="10" max="10" width="12.28515625" customWidth="1"/>
    <col min="11" max="11" width="25.42578125" bestFit="1" customWidth="1"/>
    <col min="12" max="12" width="19.7109375" bestFit="1" customWidth="1"/>
    <col min="13" max="13" width="16.5703125" customWidth="1"/>
  </cols>
  <sheetData>
    <row r="1" spans="1:12" ht="18">
      <c r="A1" s="38" t="s">
        <v>1256</v>
      </c>
      <c r="B1" s="38" t="s">
        <v>1257</v>
      </c>
      <c r="C1" s="38" t="s">
        <v>1258</v>
      </c>
      <c r="D1" s="38" t="s">
        <v>1259</v>
      </c>
      <c r="E1" s="38" t="s">
        <v>1260</v>
      </c>
      <c r="F1" s="38" t="s">
        <v>1261</v>
      </c>
      <c r="G1" s="38" t="s">
        <v>101</v>
      </c>
      <c r="H1" s="38" t="s">
        <v>1262</v>
      </c>
      <c r="I1" s="38" t="s">
        <v>1263</v>
      </c>
      <c r="J1" s="38" t="s">
        <v>1264</v>
      </c>
      <c r="K1" s="38" t="s">
        <v>1265</v>
      </c>
      <c r="L1" s="38" t="s">
        <v>1266</v>
      </c>
    </row>
    <row r="2" spans="1:12" s="51" customFormat="1" ht="15">
      <c r="A2" s="32" t="s">
        <v>1114</v>
      </c>
      <c r="B2" s="32" t="s">
        <v>1115</v>
      </c>
      <c r="C2" s="32" t="s">
        <v>1050</v>
      </c>
      <c r="D2" s="32" t="s">
        <v>1202</v>
      </c>
      <c r="E2" s="32" t="s">
        <v>3</v>
      </c>
      <c r="F2" s="32" t="s">
        <v>102</v>
      </c>
      <c r="G2" s="32" t="s">
        <v>1250</v>
      </c>
      <c r="H2" s="32" t="s">
        <v>1218</v>
      </c>
      <c r="I2" s="32" t="s">
        <v>1051</v>
      </c>
      <c r="J2" s="32" t="s">
        <v>1254</v>
      </c>
      <c r="K2" s="32">
        <v>-124</v>
      </c>
      <c r="L2" s="32" t="s">
        <v>158</v>
      </c>
    </row>
    <row r="3" spans="1:12" s="51" customFormat="1" ht="15">
      <c r="A3" s="32" t="s">
        <v>1114</v>
      </c>
      <c r="B3" s="32" t="s">
        <v>1115</v>
      </c>
      <c r="C3" s="32" t="s">
        <v>1050</v>
      </c>
      <c r="D3" s="32" t="s">
        <v>112</v>
      </c>
      <c r="E3" s="32" t="s">
        <v>3</v>
      </c>
      <c r="F3" s="32" t="s">
        <v>102</v>
      </c>
      <c r="G3" s="32" t="s">
        <v>1250</v>
      </c>
      <c r="H3" s="32" t="s">
        <v>1218</v>
      </c>
      <c r="I3" s="32" t="s">
        <v>1052</v>
      </c>
      <c r="J3" s="32" t="s">
        <v>1254</v>
      </c>
      <c r="K3" s="32">
        <v>-36014</v>
      </c>
      <c r="L3" s="32" t="s">
        <v>159</v>
      </c>
    </row>
    <row r="4" spans="1:12" s="51" customFormat="1" ht="15">
      <c r="A4" s="32" t="s">
        <v>1114</v>
      </c>
      <c r="B4" s="32" t="s">
        <v>1115</v>
      </c>
      <c r="C4" s="32" t="s">
        <v>1050</v>
      </c>
      <c r="D4" s="32" t="s">
        <v>1220</v>
      </c>
      <c r="E4" s="32" t="s">
        <v>3</v>
      </c>
      <c r="F4" s="32" t="s">
        <v>102</v>
      </c>
      <c r="G4" s="32" t="s">
        <v>1250</v>
      </c>
      <c r="H4" s="32" t="s">
        <v>1218</v>
      </c>
      <c r="I4" s="32" t="s">
        <v>1053</v>
      </c>
      <c r="J4" s="32" t="s">
        <v>1254</v>
      </c>
      <c r="K4" s="32">
        <v>-118939</v>
      </c>
      <c r="L4" s="32" t="s">
        <v>160</v>
      </c>
    </row>
    <row r="5" spans="1:12" s="51" customFormat="1" ht="15">
      <c r="A5" s="32" t="s">
        <v>1114</v>
      </c>
      <c r="B5" s="32" t="s">
        <v>1115</v>
      </c>
      <c r="C5" s="32" t="s">
        <v>1050</v>
      </c>
      <c r="D5" s="32" t="s">
        <v>1088</v>
      </c>
      <c r="E5" s="32" t="s">
        <v>3</v>
      </c>
      <c r="F5" s="32" t="s">
        <v>102</v>
      </c>
      <c r="G5" s="32" t="s">
        <v>1250</v>
      </c>
      <c r="H5" s="32" t="s">
        <v>1218</v>
      </c>
      <c r="I5" s="32" t="s">
        <v>1054</v>
      </c>
      <c r="J5" s="32" t="s">
        <v>1254</v>
      </c>
      <c r="K5" s="32">
        <v>-38830</v>
      </c>
      <c r="L5" s="32" t="s">
        <v>161</v>
      </c>
    </row>
    <row r="6" spans="1:12" s="51" customFormat="1" ht="15">
      <c r="A6" s="32" t="s">
        <v>1114</v>
      </c>
      <c r="B6" s="32" t="s">
        <v>1115</v>
      </c>
      <c r="C6" s="32" t="s">
        <v>1050</v>
      </c>
      <c r="D6" s="32" t="s">
        <v>19</v>
      </c>
      <c r="E6" s="32" t="s">
        <v>3</v>
      </c>
      <c r="F6" s="32" t="s">
        <v>102</v>
      </c>
      <c r="G6" s="32" t="s">
        <v>1250</v>
      </c>
      <c r="H6" s="32" t="s">
        <v>1218</v>
      </c>
      <c r="I6" s="32" t="s">
        <v>1055</v>
      </c>
      <c r="J6" s="32" t="s">
        <v>1254</v>
      </c>
      <c r="K6" s="32">
        <v>-5991</v>
      </c>
      <c r="L6" s="32" t="s">
        <v>162</v>
      </c>
    </row>
    <row r="7" spans="1:12" s="51" customFormat="1" ht="15">
      <c r="A7" s="32" t="s">
        <v>1114</v>
      </c>
      <c r="B7" s="32" t="s">
        <v>1115</v>
      </c>
      <c r="C7" s="32" t="s">
        <v>1050</v>
      </c>
      <c r="D7" s="32" t="s">
        <v>1197</v>
      </c>
      <c r="E7" s="32" t="s">
        <v>3</v>
      </c>
      <c r="F7" s="32" t="s">
        <v>102</v>
      </c>
      <c r="G7" s="32" t="s">
        <v>1250</v>
      </c>
      <c r="H7" s="32" t="s">
        <v>1218</v>
      </c>
      <c r="I7" s="32" t="s">
        <v>1056</v>
      </c>
      <c r="J7" s="32" t="s">
        <v>1254</v>
      </c>
      <c r="K7" s="32">
        <v>-26820</v>
      </c>
      <c r="L7" s="32" t="s">
        <v>163</v>
      </c>
    </row>
    <row r="8" spans="1:12" s="51" customFormat="1" ht="15">
      <c r="A8" s="32" t="s">
        <v>1114</v>
      </c>
      <c r="B8" s="32" t="s">
        <v>1115</v>
      </c>
      <c r="C8" s="32" t="s">
        <v>1050</v>
      </c>
      <c r="D8" s="32" t="s">
        <v>1195</v>
      </c>
      <c r="E8" s="32" t="s">
        <v>3</v>
      </c>
      <c r="F8" s="32" t="s">
        <v>102</v>
      </c>
      <c r="G8" s="32" t="s">
        <v>1250</v>
      </c>
      <c r="H8" s="32" t="s">
        <v>1218</v>
      </c>
      <c r="I8" s="32" t="s">
        <v>1057</v>
      </c>
      <c r="J8" s="32" t="s">
        <v>1254</v>
      </c>
      <c r="K8" s="32">
        <v>-121125</v>
      </c>
      <c r="L8" s="32" t="s">
        <v>164</v>
      </c>
    </row>
    <row r="9" spans="1:12" s="51" customFormat="1" ht="15">
      <c r="A9" s="32" t="s">
        <v>1114</v>
      </c>
      <c r="B9" s="32" t="s">
        <v>1115</v>
      </c>
      <c r="C9" s="32" t="s">
        <v>1050</v>
      </c>
      <c r="D9" s="32" t="s">
        <v>1110</v>
      </c>
      <c r="E9" s="32" t="s">
        <v>3</v>
      </c>
      <c r="F9" s="32" t="s">
        <v>102</v>
      </c>
      <c r="G9" s="32" t="s">
        <v>1250</v>
      </c>
      <c r="H9" s="32" t="s">
        <v>1218</v>
      </c>
      <c r="I9" s="32" t="s">
        <v>1058</v>
      </c>
      <c r="J9" s="32" t="s">
        <v>1254</v>
      </c>
      <c r="K9" s="32">
        <v>-22100</v>
      </c>
      <c r="L9" s="32" t="s">
        <v>165</v>
      </c>
    </row>
    <row r="10" spans="1:12" s="51" customFormat="1" ht="15">
      <c r="A10" s="32" t="s">
        <v>1114</v>
      </c>
      <c r="B10" s="32" t="s">
        <v>1115</v>
      </c>
      <c r="C10" s="32" t="s">
        <v>1050</v>
      </c>
      <c r="D10" s="32" t="s">
        <v>1198</v>
      </c>
      <c r="E10" s="32" t="s">
        <v>3</v>
      </c>
      <c r="F10" s="32" t="s">
        <v>102</v>
      </c>
      <c r="G10" s="32" t="s">
        <v>1250</v>
      </c>
      <c r="H10" s="32" t="s">
        <v>1218</v>
      </c>
      <c r="I10" s="32" t="s">
        <v>1059</v>
      </c>
      <c r="J10" s="32" t="s">
        <v>1254</v>
      </c>
      <c r="K10" s="32">
        <v>-40277</v>
      </c>
      <c r="L10" s="32" t="s">
        <v>166</v>
      </c>
    </row>
    <row r="11" spans="1:12" s="51" customFormat="1" ht="15">
      <c r="A11" s="32" t="s">
        <v>1114</v>
      </c>
      <c r="B11" s="32" t="s">
        <v>1115</v>
      </c>
      <c r="C11" s="32" t="s">
        <v>1050</v>
      </c>
      <c r="D11" s="32" t="s">
        <v>1199</v>
      </c>
      <c r="E11" s="32" t="s">
        <v>3</v>
      </c>
      <c r="F11" s="32" t="s">
        <v>102</v>
      </c>
      <c r="G11" s="32" t="s">
        <v>1250</v>
      </c>
      <c r="H11" s="32" t="s">
        <v>1218</v>
      </c>
      <c r="I11" s="32" t="s">
        <v>1060</v>
      </c>
      <c r="J11" s="32" t="s">
        <v>1254</v>
      </c>
      <c r="K11" s="32">
        <v>-4509</v>
      </c>
      <c r="L11" s="32" t="s">
        <v>167</v>
      </c>
    </row>
    <row r="12" spans="1:12" s="51" customFormat="1" ht="15">
      <c r="A12" s="32" t="s">
        <v>1114</v>
      </c>
      <c r="B12" s="32" t="s">
        <v>1115</v>
      </c>
      <c r="C12" s="32" t="s">
        <v>1050</v>
      </c>
      <c r="D12" s="32" t="s">
        <v>1208</v>
      </c>
      <c r="E12" s="32" t="s">
        <v>3</v>
      </c>
      <c r="F12" s="32" t="s">
        <v>102</v>
      </c>
      <c r="G12" s="32" t="s">
        <v>1250</v>
      </c>
      <c r="H12" s="32" t="s">
        <v>1218</v>
      </c>
      <c r="I12" s="32" t="s">
        <v>1061</v>
      </c>
      <c r="J12" s="32" t="s">
        <v>1254</v>
      </c>
      <c r="K12" s="32">
        <v>-39522</v>
      </c>
      <c r="L12" s="32" t="s">
        <v>168</v>
      </c>
    </row>
    <row r="13" spans="1:12" s="51" customFormat="1" ht="15">
      <c r="A13" s="32" t="s">
        <v>1114</v>
      </c>
      <c r="B13" s="32" t="s">
        <v>1115</v>
      </c>
      <c r="C13" s="32" t="s">
        <v>1050</v>
      </c>
      <c r="D13" s="32" t="s">
        <v>1209</v>
      </c>
      <c r="E13" s="32" t="s">
        <v>3</v>
      </c>
      <c r="F13" s="32" t="s">
        <v>102</v>
      </c>
      <c r="G13" s="32" t="s">
        <v>1250</v>
      </c>
      <c r="H13" s="32" t="s">
        <v>1218</v>
      </c>
      <c r="I13" s="32" t="s">
        <v>1062</v>
      </c>
      <c r="J13" s="32" t="s">
        <v>1254</v>
      </c>
      <c r="K13" s="32">
        <v>-122554</v>
      </c>
      <c r="L13" s="32" t="s">
        <v>169</v>
      </c>
    </row>
    <row r="14" spans="1:12" s="51" customFormat="1" ht="15">
      <c r="A14" s="32" t="s">
        <v>1114</v>
      </c>
      <c r="B14" s="32" t="s">
        <v>1115</v>
      </c>
      <c r="C14" s="32" t="s">
        <v>1050</v>
      </c>
      <c r="D14" s="32" t="s">
        <v>1184</v>
      </c>
      <c r="E14" s="32" t="s">
        <v>3</v>
      </c>
      <c r="F14" s="32" t="s">
        <v>102</v>
      </c>
      <c r="G14" s="32" t="s">
        <v>1250</v>
      </c>
      <c r="H14" s="32" t="s">
        <v>1218</v>
      </c>
      <c r="I14" s="32" t="s">
        <v>1063</v>
      </c>
      <c r="J14" s="32" t="s">
        <v>1254</v>
      </c>
      <c r="K14" s="32">
        <v>-21300</v>
      </c>
      <c r="L14" s="32" t="s">
        <v>170</v>
      </c>
    </row>
    <row r="15" spans="1:12" ht="15">
      <c r="A15" s="32" t="s">
        <v>1114</v>
      </c>
      <c r="B15" s="32" t="s">
        <v>1115</v>
      </c>
      <c r="C15" s="32" t="s">
        <v>1050</v>
      </c>
      <c r="D15" s="32" t="s">
        <v>111</v>
      </c>
      <c r="E15" s="32" t="s">
        <v>3</v>
      </c>
      <c r="F15" s="32" t="s">
        <v>102</v>
      </c>
      <c r="G15" s="32" t="s">
        <v>1250</v>
      </c>
      <c r="H15" s="32" t="s">
        <v>1218</v>
      </c>
      <c r="I15" s="32" t="s">
        <v>1064</v>
      </c>
      <c r="J15" s="32" t="s">
        <v>1254</v>
      </c>
      <c r="K15" s="32">
        <v>-21288</v>
      </c>
      <c r="L15" s="32" t="s">
        <v>171</v>
      </c>
    </row>
    <row r="16" spans="1:12" ht="15">
      <c r="A16" s="32" t="s">
        <v>1114</v>
      </c>
      <c r="B16" s="32" t="s">
        <v>1115</v>
      </c>
      <c r="C16" s="32" t="s">
        <v>1050</v>
      </c>
      <c r="D16" s="32" t="s">
        <v>1065</v>
      </c>
      <c r="E16" s="32" t="s">
        <v>3</v>
      </c>
      <c r="F16" s="32" t="s">
        <v>102</v>
      </c>
      <c r="G16" s="32" t="s">
        <v>1250</v>
      </c>
      <c r="H16" s="32" t="s">
        <v>1218</v>
      </c>
      <c r="I16" s="32" t="s">
        <v>1066</v>
      </c>
      <c r="J16" s="32" t="s">
        <v>1254</v>
      </c>
      <c r="K16" s="32">
        <v>-41084</v>
      </c>
      <c r="L16" s="32" t="s">
        <v>172</v>
      </c>
    </row>
    <row r="17" spans="1:12" ht="15">
      <c r="A17" s="7" t="s">
        <v>1114</v>
      </c>
      <c r="B17" s="7" t="s">
        <v>1119</v>
      </c>
      <c r="C17" s="7" t="s">
        <v>173</v>
      </c>
      <c r="D17" s="7" t="s">
        <v>1210</v>
      </c>
      <c r="E17" s="7" t="s">
        <v>1269</v>
      </c>
      <c r="F17" s="7" t="s">
        <v>1270</v>
      </c>
      <c r="G17" s="7" t="s">
        <v>31</v>
      </c>
      <c r="H17" s="7" t="s">
        <v>31</v>
      </c>
      <c r="I17" s="7" t="s">
        <v>134</v>
      </c>
      <c r="J17" s="7" t="s">
        <v>1254</v>
      </c>
      <c r="K17" s="7">
        <v>5969.74</v>
      </c>
      <c r="L17" s="7" t="s">
        <v>174</v>
      </c>
    </row>
    <row r="18" spans="1:12" ht="15">
      <c r="A18" s="7" t="s">
        <v>1114</v>
      </c>
      <c r="B18" s="7" t="s">
        <v>1119</v>
      </c>
      <c r="C18" s="7" t="s">
        <v>173</v>
      </c>
      <c r="D18" s="7" t="s">
        <v>1210</v>
      </c>
      <c r="E18" s="7" t="s">
        <v>135</v>
      </c>
      <c r="F18" s="7" t="s">
        <v>1255</v>
      </c>
      <c r="G18" s="7" t="s">
        <v>31</v>
      </c>
      <c r="H18" s="7" t="s">
        <v>31</v>
      </c>
      <c r="I18" s="7" t="s">
        <v>134</v>
      </c>
      <c r="J18" s="7" t="s">
        <v>1254</v>
      </c>
      <c r="K18" s="7">
        <v>8.5</v>
      </c>
      <c r="L18" s="7" t="s">
        <v>175</v>
      </c>
    </row>
    <row r="19" spans="1:12" ht="15">
      <c r="A19" s="7" t="s">
        <v>1114</v>
      </c>
      <c r="B19" s="7" t="s">
        <v>1118</v>
      </c>
      <c r="C19" s="7" t="s">
        <v>173</v>
      </c>
      <c r="D19" s="7" t="s">
        <v>19</v>
      </c>
      <c r="E19" s="7" t="s">
        <v>1</v>
      </c>
      <c r="F19" s="7" t="s">
        <v>2</v>
      </c>
      <c r="G19" s="7" t="s">
        <v>1250</v>
      </c>
      <c r="H19" s="7" t="s">
        <v>1218</v>
      </c>
      <c r="I19" s="7" t="s">
        <v>143</v>
      </c>
      <c r="J19" s="7" t="s">
        <v>1254</v>
      </c>
      <c r="K19" s="7">
        <v>1531.76</v>
      </c>
      <c r="L19" s="7" t="s">
        <v>176</v>
      </c>
    </row>
    <row r="20" spans="1:12" ht="15">
      <c r="A20" s="7" t="s">
        <v>1114</v>
      </c>
      <c r="B20" s="7" t="s">
        <v>1117</v>
      </c>
      <c r="C20" s="7" t="s">
        <v>173</v>
      </c>
      <c r="D20" s="7" t="s">
        <v>177</v>
      </c>
      <c r="E20" s="7" t="s">
        <v>1271</v>
      </c>
      <c r="F20" s="7" t="s">
        <v>0</v>
      </c>
      <c r="G20" s="7" t="s">
        <v>1250</v>
      </c>
      <c r="H20" s="7" t="s">
        <v>1218</v>
      </c>
      <c r="I20" s="7" t="s">
        <v>178</v>
      </c>
      <c r="J20" s="7" t="s">
        <v>1254</v>
      </c>
      <c r="K20" s="7">
        <v>26814.3</v>
      </c>
      <c r="L20" s="7" t="s">
        <v>179</v>
      </c>
    </row>
    <row r="21" spans="1:12" ht="15">
      <c r="A21" s="7" t="s">
        <v>1114</v>
      </c>
      <c r="B21" s="7" t="s">
        <v>1117</v>
      </c>
      <c r="C21" s="7" t="s">
        <v>173</v>
      </c>
      <c r="D21" s="7" t="s">
        <v>180</v>
      </c>
      <c r="E21" s="7" t="s">
        <v>1271</v>
      </c>
      <c r="F21" s="7" t="s">
        <v>0</v>
      </c>
      <c r="G21" s="7" t="s">
        <v>1250</v>
      </c>
      <c r="H21" s="7" t="s">
        <v>1218</v>
      </c>
      <c r="I21" s="7" t="s">
        <v>181</v>
      </c>
      <c r="J21" s="7" t="s">
        <v>1254</v>
      </c>
      <c r="K21" s="7">
        <v>15392.62</v>
      </c>
      <c r="L21" s="7" t="s">
        <v>182</v>
      </c>
    </row>
    <row r="22" spans="1:12" ht="15">
      <c r="A22" s="7" t="s">
        <v>1114</v>
      </c>
      <c r="B22" s="7" t="s">
        <v>1117</v>
      </c>
      <c r="C22" s="7" t="s">
        <v>173</v>
      </c>
      <c r="D22" s="7" t="s">
        <v>180</v>
      </c>
      <c r="E22" s="7" t="s">
        <v>135</v>
      </c>
      <c r="F22" s="7" t="s">
        <v>1255</v>
      </c>
      <c r="G22" s="7" t="s">
        <v>1250</v>
      </c>
      <c r="H22" s="7" t="s">
        <v>1218</v>
      </c>
      <c r="I22" s="7" t="s">
        <v>181</v>
      </c>
      <c r="J22" s="7" t="s">
        <v>1254</v>
      </c>
      <c r="K22" s="7">
        <v>-0.01</v>
      </c>
      <c r="L22" s="7" t="s">
        <v>183</v>
      </c>
    </row>
    <row r="23" spans="1:12" ht="15">
      <c r="A23" s="7" t="s">
        <v>1114</v>
      </c>
      <c r="B23" s="7" t="s">
        <v>1117</v>
      </c>
      <c r="C23" s="7" t="s">
        <v>173</v>
      </c>
      <c r="D23" s="7" t="s">
        <v>136</v>
      </c>
      <c r="E23" s="7" t="s">
        <v>1271</v>
      </c>
      <c r="F23" s="7" t="s">
        <v>0</v>
      </c>
      <c r="G23" s="7" t="s">
        <v>1250</v>
      </c>
      <c r="H23" s="7" t="s">
        <v>1218</v>
      </c>
      <c r="I23" s="7" t="s">
        <v>137</v>
      </c>
      <c r="J23" s="7" t="s">
        <v>1254</v>
      </c>
      <c r="K23" s="7">
        <v>8125.27</v>
      </c>
      <c r="L23" s="7" t="s">
        <v>184</v>
      </c>
    </row>
    <row r="24" spans="1:12" ht="15">
      <c r="A24" s="7" t="s">
        <v>1114</v>
      </c>
      <c r="B24" s="7" t="s">
        <v>1117</v>
      </c>
      <c r="C24" s="7" t="s">
        <v>173</v>
      </c>
      <c r="D24" s="7" t="s">
        <v>136</v>
      </c>
      <c r="E24" s="7" t="s">
        <v>135</v>
      </c>
      <c r="F24" s="7" t="s">
        <v>1255</v>
      </c>
      <c r="G24" s="7" t="s">
        <v>1250</v>
      </c>
      <c r="H24" s="7" t="s">
        <v>1218</v>
      </c>
      <c r="I24" s="7" t="s">
        <v>137</v>
      </c>
      <c r="J24" s="7" t="s">
        <v>1254</v>
      </c>
      <c r="K24" s="7">
        <v>-0.01</v>
      </c>
      <c r="L24" s="7" t="s">
        <v>185</v>
      </c>
    </row>
    <row r="25" spans="1:12" ht="15">
      <c r="A25" s="7" t="s">
        <v>1114</v>
      </c>
      <c r="B25" s="7" t="s">
        <v>1117</v>
      </c>
      <c r="C25" s="7" t="s">
        <v>173</v>
      </c>
      <c r="D25" s="7" t="s">
        <v>186</v>
      </c>
      <c r="E25" s="7" t="s">
        <v>1271</v>
      </c>
      <c r="F25" s="7" t="s">
        <v>0</v>
      </c>
      <c r="G25" s="7" t="s">
        <v>1250</v>
      </c>
      <c r="H25" s="7" t="s">
        <v>1218</v>
      </c>
      <c r="I25" s="7" t="s">
        <v>187</v>
      </c>
      <c r="J25" s="7" t="s">
        <v>1254</v>
      </c>
      <c r="K25" s="7">
        <v>40245.410000000003</v>
      </c>
      <c r="L25" s="7" t="s">
        <v>188</v>
      </c>
    </row>
    <row r="26" spans="1:12" ht="15">
      <c r="A26" s="7" t="s">
        <v>1114</v>
      </c>
      <c r="B26" s="7" t="s">
        <v>1117</v>
      </c>
      <c r="C26" s="7" t="s">
        <v>173</v>
      </c>
      <c r="D26" s="7" t="s">
        <v>189</v>
      </c>
      <c r="E26" s="7" t="s">
        <v>1271</v>
      </c>
      <c r="F26" s="7" t="s">
        <v>0</v>
      </c>
      <c r="G26" s="7" t="s">
        <v>1250</v>
      </c>
      <c r="H26" s="7" t="s">
        <v>1218</v>
      </c>
      <c r="I26" s="7" t="s">
        <v>190</v>
      </c>
      <c r="J26" s="7" t="s">
        <v>1254</v>
      </c>
      <c r="K26" s="7">
        <v>22141.74</v>
      </c>
      <c r="L26" s="7" t="s">
        <v>191</v>
      </c>
    </row>
    <row r="27" spans="1:12" ht="15">
      <c r="A27" s="7" t="s">
        <v>1114</v>
      </c>
      <c r="B27" s="7" t="s">
        <v>1117</v>
      </c>
      <c r="C27" s="7" t="s">
        <v>173</v>
      </c>
      <c r="D27" s="7" t="s">
        <v>192</v>
      </c>
      <c r="E27" s="7" t="s">
        <v>1271</v>
      </c>
      <c r="F27" s="7" t="s">
        <v>0</v>
      </c>
      <c r="G27" s="7" t="s">
        <v>1250</v>
      </c>
      <c r="H27" s="7" t="s">
        <v>1218</v>
      </c>
      <c r="I27" s="7" t="s">
        <v>193</v>
      </c>
      <c r="J27" s="7" t="s">
        <v>1254</v>
      </c>
      <c r="K27" s="7">
        <v>4517.92</v>
      </c>
      <c r="L27" s="7" t="s">
        <v>194</v>
      </c>
    </row>
    <row r="28" spans="1:12" ht="15">
      <c r="A28" s="7" t="s">
        <v>1114</v>
      </c>
      <c r="B28" s="7" t="s">
        <v>1117</v>
      </c>
      <c r="C28" s="7" t="s">
        <v>173</v>
      </c>
      <c r="D28" s="7" t="s">
        <v>142</v>
      </c>
      <c r="E28" s="7" t="s">
        <v>1271</v>
      </c>
      <c r="F28" s="7" t="s">
        <v>0</v>
      </c>
      <c r="G28" s="7" t="s">
        <v>1250</v>
      </c>
      <c r="H28" s="7" t="s">
        <v>1218</v>
      </c>
      <c r="I28" s="7" t="s">
        <v>143</v>
      </c>
      <c r="J28" s="7" t="s">
        <v>1254</v>
      </c>
      <c r="K28" s="7">
        <v>2978.43</v>
      </c>
      <c r="L28" s="7" t="s">
        <v>195</v>
      </c>
    </row>
    <row r="29" spans="1:12" ht="15">
      <c r="A29" s="7" t="s">
        <v>1114</v>
      </c>
      <c r="B29" s="7" t="s">
        <v>196</v>
      </c>
      <c r="C29" s="7" t="s">
        <v>173</v>
      </c>
      <c r="D29" s="7" t="s">
        <v>197</v>
      </c>
      <c r="E29" s="7" t="s">
        <v>1267</v>
      </c>
      <c r="F29" s="7" t="s">
        <v>1268</v>
      </c>
      <c r="G29" s="7" t="s">
        <v>1250</v>
      </c>
      <c r="H29" s="7" t="s">
        <v>1218</v>
      </c>
      <c r="I29" s="7" t="s">
        <v>198</v>
      </c>
      <c r="J29" s="7" t="s">
        <v>1254</v>
      </c>
      <c r="K29" s="7">
        <v>122750.25</v>
      </c>
      <c r="L29" s="7" t="s">
        <v>199</v>
      </c>
    </row>
    <row r="30" spans="1:12" ht="15">
      <c r="A30" s="7" t="s">
        <v>1114</v>
      </c>
      <c r="B30" s="7" t="s">
        <v>196</v>
      </c>
      <c r="C30" s="7" t="s">
        <v>173</v>
      </c>
      <c r="D30" s="7" t="s">
        <v>180</v>
      </c>
      <c r="E30" s="7" t="s">
        <v>1267</v>
      </c>
      <c r="F30" s="7" t="s">
        <v>1268</v>
      </c>
      <c r="G30" s="7" t="s">
        <v>1250</v>
      </c>
      <c r="H30" s="7" t="s">
        <v>1218</v>
      </c>
      <c r="I30" s="7" t="s">
        <v>181</v>
      </c>
      <c r="J30" s="7" t="s">
        <v>1254</v>
      </c>
      <c r="K30" s="7">
        <v>105570.62</v>
      </c>
      <c r="L30" s="7" t="s">
        <v>200</v>
      </c>
    </row>
    <row r="31" spans="1:12" ht="15">
      <c r="A31" s="7" t="s">
        <v>1114</v>
      </c>
      <c r="B31" s="7" t="s">
        <v>196</v>
      </c>
      <c r="C31" s="7" t="s">
        <v>173</v>
      </c>
      <c r="D31" s="7" t="s">
        <v>180</v>
      </c>
      <c r="E31" s="7" t="s">
        <v>135</v>
      </c>
      <c r="F31" s="7" t="s">
        <v>1255</v>
      </c>
      <c r="G31" s="7" t="s">
        <v>1250</v>
      </c>
      <c r="H31" s="7" t="s">
        <v>1218</v>
      </c>
      <c r="I31" s="7" t="s">
        <v>181</v>
      </c>
      <c r="J31" s="7" t="s">
        <v>1254</v>
      </c>
      <c r="K31" s="7">
        <v>-0.02</v>
      </c>
      <c r="L31" s="7" t="s">
        <v>201</v>
      </c>
    </row>
    <row r="32" spans="1:12" ht="15">
      <c r="A32" s="7" t="s">
        <v>1114</v>
      </c>
      <c r="B32" s="7" t="s">
        <v>196</v>
      </c>
      <c r="C32" s="7" t="s">
        <v>173</v>
      </c>
      <c r="D32" s="7" t="s">
        <v>202</v>
      </c>
      <c r="E32" s="7" t="s">
        <v>1267</v>
      </c>
      <c r="F32" s="7" t="s">
        <v>1268</v>
      </c>
      <c r="G32" s="7" t="s">
        <v>1250</v>
      </c>
      <c r="H32" s="7" t="s">
        <v>1218</v>
      </c>
      <c r="I32" s="7" t="s">
        <v>203</v>
      </c>
      <c r="J32" s="7" t="s">
        <v>1254</v>
      </c>
      <c r="K32" s="7">
        <v>39599.94</v>
      </c>
      <c r="L32" s="7" t="s">
        <v>204</v>
      </c>
    </row>
    <row r="33" spans="1:12" ht="15">
      <c r="A33" s="7" t="s">
        <v>1114</v>
      </c>
      <c r="B33" s="7" t="s">
        <v>196</v>
      </c>
      <c r="C33" s="7" t="s">
        <v>173</v>
      </c>
      <c r="D33" s="7" t="s">
        <v>136</v>
      </c>
      <c r="E33" s="7" t="s">
        <v>1267</v>
      </c>
      <c r="F33" s="7" t="s">
        <v>1268</v>
      </c>
      <c r="G33" s="7" t="s">
        <v>1250</v>
      </c>
      <c r="H33" s="7" t="s">
        <v>1218</v>
      </c>
      <c r="I33" s="7" t="s">
        <v>137</v>
      </c>
      <c r="J33" s="7" t="s">
        <v>1254</v>
      </c>
      <c r="K33" s="7">
        <v>27889.64</v>
      </c>
      <c r="L33" s="7" t="s">
        <v>205</v>
      </c>
    </row>
    <row r="34" spans="1:12" ht="15">
      <c r="A34" s="7" t="s">
        <v>1114</v>
      </c>
      <c r="B34" s="7" t="s">
        <v>196</v>
      </c>
      <c r="C34" s="7" t="s">
        <v>173</v>
      </c>
      <c r="D34" s="7" t="s">
        <v>140</v>
      </c>
      <c r="E34" s="7" t="s">
        <v>1267</v>
      </c>
      <c r="F34" s="7" t="s">
        <v>1268</v>
      </c>
      <c r="G34" s="7" t="s">
        <v>1250</v>
      </c>
      <c r="H34" s="7" t="s">
        <v>1218</v>
      </c>
      <c r="I34" s="7" t="s">
        <v>141</v>
      </c>
      <c r="J34" s="7" t="s">
        <v>1254</v>
      </c>
      <c r="K34" s="7">
        <v>21348.97</v>
      </c>
      <c r="L34" s="7" t="s">
        <v>206</v>
      </c>
    </row>
    <row r="35" spans="1:12" ht="15">
      <c r="A35" s="7" t="s">
        <v>1114</v>
      </c>
      <c r="B35" s="7" t="s">
        <v>196</v>
      </c>
      <c r="C35" s="7" t="s">
        <v>173</v>
      </c>
      <c r="D35" s="7" t="s">
        <v>138</v>
      </c>
      <c r="E35" s="7" t="s">
        <v>1267</v>
      </c>
      <c r="F35" s="7" t="s">
        <v>1268</v>
      </c>
      <c r="G35" s="7" t="s">
        <v>1250</v>
      </c>
      <c r="H35" s="7" t="s">
        <v>1218</v>
      </c>
      <c r="I35" s="7" t="s">
        <v>139</v>
      </c>
      <c r="J35" s="7" t="s">
        <v>1254</v>
      </c>
      <c r="K35" s="7">
        <v>21197.84</v>
      </c>
      <c r="L35" s="7" t="s">
        <v>207</v>
      </c>
    </row>
    <row r="36" spans="1:12" ht="15">
      <c r="A36" s="7" t="s">
        <v>1114</v>
      </c>
      <c r="B36" s="7" t="s">
        <v>196</v>
      </c>
      <c r="C36" s="7" t="s">
        <v>173</v>
      </c>
      <c r="D36" s="7" t="s">
        <v>142</v>
      </c>
      <c r="E36" s="7" t="s">
        <v>1267</v>
      </c>
      <c r="F36" s="7" t="s">
        <v>1268</v>
      </c>
      <c r="G36" s="7" t="s">
        <v>1250</v>
      </c>
      <c r="H36" s="7" t="s">
        <v>1218</v>
      </c>
      <c r="I36" s="7" t="s">
        <v>143</v>
      </c>
      <c r="J36" s="7" t="s">
        <v>1254</v>
      </c>
      <c r="K36" s="7">
        <v>1469.87</v>
      </c>
      <c r="L36" s="7" t="s">
        <v>208</v>
      </c>
    </row>
    <row r="37" spans="1:12" ht="15">
      <c r="A37" s="7" t="s">
        <v>1114</v>
      </c>
      <c r="B37" s="7" t="s">
        <v>196</v>
      </c>
      <c r="C37" s="7" t="s">
        <v>173</v>
      </c>
      <c r="D37" s="7" t="s">
        <v>142</v>
      </c>
      <c r="E37" s="7" t="s">
        <v>135</v>
      </c>
      <c r="F37" s="7" t="s">
        <v>1255</v>
      </c>
      <c r="G37" s="7" t="s">
        <v>1250</v>
      </c>
      <c r="H37" s="7" t="s">
        <v>1218</v>
      </c>
      <c r="I37" s="7" t="s">
        <v>143</v>
      </c>
      <c r="J37" s="7" t="s">
        <v>1254</v>
      </c>
      <c r="K37" s="7">
        <v>-0.02</v>
      </c>
      <c r="L37" s="7" t="s">
        <v>209</v>
      </c>
    </row>
    <row r="38" spans="1:12" ht="15">
      <c r="A38" s="7" t="s">
        <v>1114</v>
      </c>
      <c r="B38" s="7" t="s">
        <v>1117</v>
      </c>
      <c r="C38" s="7" t="s">
        <v>210</v>
      </c>
      <c r="D38" s="7" t="s">
        <v>148</v>
      </c>
      <c r="E38" s="7" t="s">
        <v>1271</v>
      </c>
      <c r="F38" s="7" t="s">
        <v>0</v>
      </c>
      <c r="G38" s="7" t="s">
        <v>31</v>
      </c>
      <c r="H38" s="7" t="s">
        <v>31</v>
      </c>
      <c r="I38" s="7" t="s">
        <v>149</v>
      </c>
      <c r="J38" s="7" t="s">
        <v>1254</v>
      </c>
      <c r="K38" s="7">
        <v>13148.89</v>
      </c>
      <c r="L38" s="7" t="s">
        <v>211</v>
      </c>
    </row>
    <row r="39" spans="1:12" ht="15">
      <c r="A39" s="7" t="s">
        <v>1114</v>
      </c>
      <c r="B39" s="7" t="s">
        <v>1119</v>
      </c>
      <c r="C39" s="7" t="s">
        <v>212</v>
      </c>
      <c r="D39" s="7" t="s">
        <v>1089</v>
      </c>
      <c r="E39" s="7" t="s">
        <v>1269</v>
      </c>
      <c r="F39" s="7" t="s">
        <v>1270</v>
      </c>
      <c r="G39" s="7" t="s">
        <v>1250</v>
      </c>
      <c r="H39" s="7" t="s">
        <v>1218</v>
      </c>
      <c r="I39" s="7" t="s">
        <v>213</v>
      </c>
      <c r="J39" s="7" t="s">
        <v>1254</v>
      </c>
      <c r="K39" s="7">
        <v>2907.66</v>
      </c>
      <c r="L39" s="7" t="s">
        <v>214</v>
      </c>
    </row>
    <row r="40" spans="1:12" ht="15">
      <c r="A40" s="7" t="s">
        <v>1114</v>
      </c>
      <c r="B40" s="7" t="s">
        <v>1119</v>
      </c>
      <c r="C40" s="7" t="s">
        <v>212</v>
      </c>
      <c r="D40" s="7" t="s">
        <v>1089</v>
      </c>
      <c r="E40" s="7" t="s">
        <v>135</v>
      </c>
      <c r="F40" s="7" t="s">
        <v>1255</v>
      </c>
      <c r="G40" s="7" t="s">
        <v>1250</v>
      </c>
      <c r="H40" s="7" t="s">
        <v>1218</v>
      </c>
      <c r="I40" s="7" t="s">
        <v>213</v>
      </c>
      <c r="J40" s="7" t="s">
        <v>1254</v>
      </c>
      <c r="K40" s="7">
        <v>8.5</v>
      </c>
      <c r="L40" s="7" t="s">
        <v>215</v>
      </c>
    </row>
    <row r="41" spans="1:12" ht="15">
      <c r="A41" s="7" t="s">
        <v>1114</v>
      </c>
      <c r="B41" s="7" t="s">
        <v>1118</v>
      </c>
      <c r="C41" s="7" t="s">
        <v>212</v>
      </c>
      <c r="D41" s="7" t="s">
        <v>1088</v>
      </c>
      <c r="E41" s="7" t="s">
        <v>1</v>
      </c>
      <c r="F41" s="7" t="s">
        <v>2</v>
      </c>
      <c r="G41" s="7" t="s">
        <v>1250</v>
      </c>
      <c r="H41" s="7" t="s">
        <v>1218</v>
      </c>
      <c r="I41" s="7" t="s">
        <v>213</v>
      </c>
      <c r="J41" s="7" t="s">
        <v>1254</v>
      </c>
      <c r="K41" s="7">
        <v>8367.17</v>
      </c>
      <c r="L41" s="7" t="s">
        <v>216</v>
      </c>
    </row>
    <row r="42" spans="1:12" ht="15">
      <c r="A42" s="7" t="s">
        <v>1114</v>
      </c>
      <c r="B42" s="7" t="s">
        <v>1117</v>
      </c>
      <c r="C42" s="7" t="s">
        <v>212</v>
      </c>
      <c r="D42" s="7" t="s">
        <v>217</v>
      </c>
      <c r="E42" s="7" t="s">
        <v>1271</v>
      </c>
      <c r="F42" s="7" t="s">
        <v>0</v>
      </c>
      <c r="G42" s="7" t="s">
        <v>1250</v>
      </c>
      <c r="H42" s="7" t="s">
        <v>1218</v>
      </c>
      <c r="I42" s="7" t="s">
        <v>213</v>
      </c>
      <c r="J42" s="7" t="s">
        <v>1254</v>
      </c>
      <c r="K42" s="7">
        <v>11340.6</v>
      </c>
      <c r="L42" s="7" t="s">
        <v>218</v>
      </c>
    </row>
    <row r="43" spans="1:12" ht="15">
      <c r="A43" s="7" t="s">
        <v>1114</v>
      </c>
      <c r="B43" s="7" t="s">
        <v>196</v>
      </c>
      <c r="C43" s="7" t="s">
        <v>212</v>
      </c>
      <c r="D43" s="7" t="s">
        <v>217</v>
      </c>
      <c r="E43" s="7" t="s">
        <v>1267</v>
      </c>
      <c r="F43" s="7" t="s">
        <v>1268</v>
      </c>
      <c r="G43" s="7" t="s">
        <v>1250</v>
      </c>
      <c r="H43" s="7" t="s">
        <v>1218</v>
      </c>
      <c r="I43" s="7" t="s">
        <v>213</v>
      </c>
      <c r="J43" s="7" t="s">
        <v>1254</v>
      </c>
      <c r="K43" s="7">
        <v>16179.11</v>
      </c>
      <c r="L43" s="7" t="s">
        <v>219</v>
      </c>
    </row>
    <row r="44" spans="1:12" ht="15">
      <c r="A44" s="7" t="s">
        <v>1114</v>
      </c>
      <c r="B44" s="7" t="s">
        <v>196</v>
      </c>
      <c r="C44" s="7" t="s">
        <v>212</v>
      </c>
      <c r="D44" s="7" t="s">
        <v>217</v>
      </c>
      <c r="E44" s="7" t="s">
        <v>135</v>
      </c>
      <c r="F44" s="7" t="s">
        <v>1255</v>
      </c>
      <c r="G44" s="7" t="s">
        <v>1250</v>
      </c>
      <c r="H44" s="7" t="s">
        <v>1218</v>
      </c>
      <c r="I44" s="7" t="s">
        <v>213</v>
      </c>
      <c r="J44" s="7" t="s">
        <v>1254</v>
      </c>
      <c r="K44" s="7">
        <v>-0.01</v>
      </c>
      <c r="L44" s="7" t="s">
        <v>220</v>
      </c>
    </row>
    <row r="45" spans="1:12" ht="15">
      <c r="A45" s="7" t="s">
        <v>1114</v>
      </c>
      <c r="B45" s="7" t="s">
        <v>1118</v>
      </c>
      <c r="C45" s="7" t="s">
        <v>221</v>
      </c>
      <c r="D45" s="7" t="s">
        <v>1220</v>
      </c>
      <c r="E45" s="7" t="s">
        <v>1</v>
      </c>
      <c r="F45" s="7" t="s">
        <v>2</v>
      </c>
      <c r="G45" s="7" t="s">
        <v>1250</v>
      </c>
      <c r="H45" s="7" t="s">
        <v>1218</v>
      </c>
      <c r="I45" s="7" t="s">
        <v>222</v>
      </c>
      <c r="J45" s="7" t="s">
        <v>1254</v>
      </c>
      <c r="K45" s="7">
        <v>118938.64</v>
      </c>
      <c r="L45" s="7" t="s">
        <v>223</v>
      </c>
    </row>
    <row r="46" spans="1:12" ht="15">
      <c r="A46" s="7" t="s">
        <v>1114</v>
      </c>
      <c r="B46" s="7" t="s">
        <v>196</v>
      </c>
      <c r="C46" s="7" t="s">
        <v>221</v>
      </c>
      <c r="D46" s="7" t="s">
        <v>224</v>
      </c>
      <c r="E46" s="7" t="s">
        <v>1267</v>
      </c>
      <c r="F46" s="7" t="s">
        <v>1268</v>
      </c>
      <c r="G46" s="7" t="s">
        <v>1250</v>
      </c>
      <c r="H46" s="7" t="s">
        <v>1218</v>
      </c>
      <c r="I46" s="7" t="s">
        <v>222</v>
      </c>
      <c r="J46" s="7" t="s">
        <v>1254</v>
      </c>
      <c r="K46" s="7">
        <v>41084.85</v>
      </c>
      <c r="L46" s="7" t="s">
        <v>225</v>
      </c>
    </row>
    <row r="47" spans="1:12" ht="15">
      <c r="A47" s="7" t="s">
        <v>1114</v>
      </c>
      <c r="B47" s="7" t="s">
        <v>1119</v>
      </c>
      <c r="C47" s="7" t="s">
        <v>226</v>
      </c>
      <c r="D47" s="7" t="s">
        <v>1090</v>
      </c>
      <c r="E47" s="7" t="s">
        <v>1269</v>
      </c>
      <c r="F47" s="7" t="s">
        <v>1270</v>
      </c>
      <c r="G47" s="7" t="s">
        <v>1250</v>
      </c>
      <c r="H47" s="7" t="s">
        <v>1218</v>
      </c>
      <c r="I47" s="7" t="s">
        <v>227</v>
      </c>
      <c r="J47" s="7" t="s">
        <v>1254</v>
      </c>
      <c r="K47" s="7">
        <v>123.51</v>
      </c>
      <c r="L47" s="7" t="s">
        <v>228</v>
      </c>
    </row>
    <row r="48" spans="1:12" s="51" customFormat="1" ht="15">
      <c r="A48" s="7" t="s">
        <v>1114</v>
      </c>
      <c r="B48" s="7" t="s">
        <v>1119</v>
      </c>
      <c r="C48" s="7" t="s">
        <v>226</v>
      </c>
      <c r="D48" s="7" t="s">
        <v>1090</v>
      </c>
      <c r="E48" s="7" t="s">
        <v>135</v>
      </c>
      <c r="F48" s="7" t="s">
        <v>1255</v>
      </c>
      <c r="G48" s="7" t="s">
        <v>1250</v>
      </c>
      <c r="H48" s="7" t="s">
        <v>1218</v>
      </c>
      <c r="I48" s="7" t="s">
        <v>227</v>
      </c>
      <c r="J48" s="7" t="s">
        <v>1254</v>
      </c>
      <c r="K48" s="7">
        <v>8.5</v>
      </c>
      <c r="L48" s="7" t="s">
        <v>229</v>
      </c>
    </row>
    <row r="49" spans="1:12" ht="15">
      <c r="A49" s="7" t="s">
        <v>1114</v>
      </c>
      <c r="B49" s="7" t="s">
        <v>1119</v>
      </c>
      <c r="C49" s="7" t="s">
        <v>230</v>
      </c>
      <c r="D49" s="7" t="s">
        <v>1221</v>
      </c>
      <c r="E49" s="7" t="s">
        <v>1269</v>
      </c>
      <c r="F49" s="7" t="s">
        <v>1270</v>
      </c>
      <c r="G49" s="7" t="s">
        <v>1250</v>
      </c>
      <c r="H49" s="7" t="s">
        <v>1218</v>
      </c>
      <c r="I49" s="7" t="s">
        <v>231</v>
      </c>
      <c r="J49" s="7" t="s">
        <v>1254</v>
      </c>
      <c r="K49" s="7">
        <v>314300.78999999998</v>
      </c>
      <c r="L49" s="7" t="s">
        <v>232</v>
      </c>
    </row>
    <row r="50" spans="1:12" ht="15">
      <c r="A50" s="7" t="s">
        <v>1114</v>
      </c>
      <c r="B50" s="7" t="s">
        <v>1119</v>
      </c>
      <c r="C50" s="7" t="s">
        <v>230</v>
      </c>
      <c r="D50" s="7" t="s">
        <v>1221</v>
      </c>
      <c r="E50" s="7" t="s">
        <v>135</v>
      </c>
      <c r="F50" s="7" t="s">
        <v>1255</v>
      </c>
      <c r="G50" s="7" t="s">
        <v>1250</v>
      </c>
      <c r="H50" s="7" t="s">
        <v>1218</v>
      </c>
      <c r="I50" s="7" t="s">
        <v>231</v>
      </c>
      <c r="J50" s="7" t="s">
        <v>1254</v>
      </c>
      <c r="K50" s="7">
        <v>157.22999999999999</v>
      </c>
      <c r="L50" s="7" t="s">
        <v>233</v>
      </c>
    </row>
    <row r="51" spans="1:12" s="51" customFormat="1" ht="15">
      <c r="A51" s="7" t="s">
        <v>1114</v>
      </c>
      <c r="B51" s="7" t="s">
        <v>1119</v>
      </c>
      <c r="C51" s="7" t="s">
        <v>230</v>
      </c>
      <c r="D51" s="7" t="s">
        <v>1091</v>
      </c>
      <c r="E51" s="7" t="s">
        <v>1269</v>
      </c>
      <c r="F51" s="7" t="s">
        <v>1270</v>
      </c>
      <c r="G51" s="7" t="s">
        <v>1250</v>
      </c>
      <c r="H51" s="7" t="s">
        <v>1218</v>
      </c>
      <c r="I51" s="7" t="s">
        <v>151</v>
      </c>
      <c r="J51" s="7" t="s">
        <v>1254</v>
      </c>
      <c r="K51" s="7">
        <v>283572.18</v>
      </c>
      <c r="L51" s="7" t="s">
        <v>234</v>
      </c>
    </row>
    <row r="52" spans="1:12" ht="15">
      <c r="A52" s="7" t="s">
        <v>1114</v>
      </c>
      <c r="B52" s="7" t="s">
        <v>1119</v>
      </c>
      <c r="C52" s="7" t="s">
        <v>230</v>
      </c>
      <c r="D52" s="7" t="s">
        <v>1091</v>
      </c>
      <c r="E52" s="7" t="s">
        <v>135</v>
      </c>
      <c r="F52" s="7" t="s">
        <v>1255</v>
      </c>
      <c r="G52" s="7" t="s">
        <v>1250</v>
      </c>
      <c r="H52" s="7" t="s">
        <v>1218</v>
      </c>
      <c r="I52" s="7" t="s">
        <v>151</v>
      </c>
      <c r="J52" s="7" t="s">
        <v>1254</v>
      </c>
      <c r="K52" s="7">
        <v>141.86000000000001</v>
      </c>
      <c r="L52" s="7" t="s">
        <v>235</v>
      </c>
    </row>
    <row r="53" spans="1:12" ht="15">
      <c r="A53" s="7" t="s">
        <v>1114</v>
      </c>
      <c r="B53" s="7" t="s">
        <v>196</v>
      </c>
      <c r="C53" s="7" t="s">
        <v>230</v>
      </c>
      <c r="D53" s="7" t="s">
        <v>152</v>
      </c>
      <c r="E53" s="7" t="s">
        <v>1267</v>
      </c>
      <c r="F53" s="7" t="s">
        <v>1268</v>
      </c>
      <c r="G53" s="7" t="s">
        <v>1250</v>
      </c>
      <c r="H53" s="7" t="s">
        <v>1218</v>
      </c>
      <c r="I53" s="7" t="s">
        <v>151</v>
      </c>
      <c r="J53" s="7" t="s">
        <v>1254</v>
      </c>
      <c r="K53" s="7">
        <v>225723.36</v>
      </c>
      <c r="L53" s="7" t="s">
        <v>236</v>
      </c>
    </row>
    <row r="54" spans="1:12" ht="15">
      <c r="A54" s="7" t="s">
        <v>1114</v>
      </c>
      <c r="B54" s="7" t="s">
        <v>196</v>
      </c>
      <c r="C54" s="7" t="s">
        <v>230</v>
      </c>
      <c r="D54" s="7" t="s">
        <v>237</v>
      </c>
      <c r="E54" s="7" t="s">
        <v>1267</v>
      </c>
      <c r="F54" s="7" t="s">
        <v>1268</v>
      </c>
      <c r="G54" s="7" t="s">
        <v>1250</v>
      </c>
      <c r="H54" s="7" t="s">
        <v>1218</v>
      </c>
      <c r="I54" s="7" t="s">
        <v>231</v>
      </c>
      <c r="J54" s="7" t="s">
        <v>1254</v>
      </c>
      <c r="K54" s="7">
        <v>22228.1</v>
      </c>
      <c r="L54" s="7" t="s">
        <v>238</v>
      </c>
    </row>
    <row r="55" spans="1:12" s="51" customFormat="1" ht="15">
      <c r="A55" s="7" t="s">
        <v>1114</v>
      </c>
      <c r="B55" s="7" t="s">
        <v>1119</v>
      </c>
      <c r="C55" s="7" t="s">
        <v>239</v>
      </c>
      <c r="D55" s="7" t="s">
        <v>1222</v>
      </c>
      <c r="E55" s="7" t="s">
        <v>1269</v>
      </c>
      <c r="F55" s="7" t="s">
        <v>1270</v>
      </c>
      <c r="G55" s="7" t="s">
        <v>31</v>
      </c>
      <c r="H55" s="7" t="s">
        <v>31</v>
      </c>
      <c r="I55" s="7" t="s">
        <v>240</v>
      </c>
      <c r="J55" s="7" t="s">
        <v>1254</v>
      </c>
      <c r="K55" s="7">
        <v>24398.53</v>
      </c>
      <c r="L55" s="7" t="s">
        <v>241</v>
      </c>
    </row>
    <row r="56" spans="1:12" s="51" customFormat="1" ht="15">
      <c r="A56" s="7" t="s">
        <v>1114</v>
      </c>
      <c r="B56" s="7" t="s">
        <v>1119</v>
      </c>
      <c r="C56" s="7" t="s">
        <v>239</v>
      </c>
      <c r="D56" s="7" t="s">
        <v>1222</v>
      </c>
      <c r="E56" s="7" t="s">
        <v>135</v>
      </c>
      <c r="F56" s="7" t="s">
        <v>1255</v>
      </c>
      <c r="G56" s="7" t="s">
        <v>31</v>
      </c>
      <c r="H56" s="7" t="s">
        <v>31</v>
      </c>
      <c r="I56" s="7" t="s">
        <v>240</v>
      </c>
      <c r="J56" s="7" t="s">
        <v>1254</v>
      </c>
      <c r="K56" s="7">
        <v>12.21</v>
      </c>
      <c r="L56" s="7" t="s">
        <v>242</v>
      </c>
    </row>
    <row r="57" spans="1:12" s="51" customFormat="1" ht="15">
      <c r="A57" s="7" t="s">
        <v>1114</v>
      </c>
      <c r="B57" s="7" t="s">
        <v>1119</v>
      </c>
      <c r="C57" s="7" t="s">
        <v>243</v>
      </c>
      <c r="D57" s="7" t="s">
        <v>1092</v>
      </c>
      <c r="E57" s="7" t="s">
        <v>1269</v>
      </c>
      <c r="F57" s="7" t="s">
        <v>1270</v>
      </c>
      <c r="G57" s="7" t="s">
        <v>31</v>
      </c>
      <c r="H57" s="7" t="s">
        <v>31</v>
      </c>
      <c r="I57" s="7" t="s">
        <v>244</v>
      </c>
      <c r="J57" s="7" t="s">
        <v>1254</v>
      </c>
      <c r="K57" s="7">
        <v>46154.59</v>
      </c>
      <c r="L57" s="7" t="s">
        <v>245</v>
      </c>
    </row>
    <row r="58" spans="1:12" s="50" customFormat="1" ht="15">
      <c r="A58" s="7" t="s">
        <v>1114</v>
      </c>
      <c r="B58" s="7" t="s">
        <v>1119</v>
      </c>
      <c r="C58" s="7" t="s">
        <v>243</v>
      </c>
      <c r="D58" s="7" t="s">
        <v>1092</v>
      </c>
      <c r="E58" s="7" t="s">
        <v>135</v>
      </c>
      <c r="F58" s="7" t="s">
        <v>1255</v>
      </c>
      <c r="G58" s="7" t="s">
        <v>31</v>
      </c>
      <c r="H58" s="7" t="s">
        <v>31</v>
      </c>
      <c r="I58" s="7" t="s">
        <v>244</v>
      </c>
      <c r="J58" s="7" t="s">
        <v>1254</v>
      </c>
      <c r="K58" s="7">
        <v>23.09</v>
      </c>
      <c r="L58" s="7" t="s">
        <v>246</v>
      </c>
    </row>
    <row r="59" spans="1:12" s="50" customFormat="1" ht="15">
      <c r="A59" s="7" t="s">
        <v>1114</v>
      </c>
      <c r="B59" s="7" t="s">
        <v>1117</v>
      </c>
      <c r="C59" s="7" t="s">
        <v>247</v>
      </c>
      <c r="D59" s="7" t="s">
        <v>248</v>
      </c>
      <c r="E59" s="7" t="s">
        <v>1271</v>
      </c>
      <c r="F59" s="7" t="s">
        <v>0</v>
      </c>
      <c r="G59" s="7" t="s">
        <v>1250</v>
      </c>
      <c r="H59" s="7" t="s">
        <v>1218</v>
      </c>
      <c r="I59" s="7" t="s">
        <v>249</v>
      </c>
      <c r="J59" s="7" t="s">
        <v>1254</v>
      </c>
      <c r="K59" s="7">
        <v>1883.48</v>
      </c>
      <c r="L59" s="7" t="s">
        <v>250</v>
      </c>
    </row>
    <row r="60" spans="1:12" s="50" customFormat="1" ht="15">
      <c r="A60" s="7" t="s">
        <v>1114</v>
      </c>
      <c r="B60" s="7" t="s">
        <v>1117</v>
      </c>
      <c r="C60" s="7" t="s">
        <v>247</v>
      </c>
      <c r="D60" s="7" t="s">
        <v>248</v>
      </c>
      <c r="E60" s="7" t="s">
        <v>135</v>
      </c>
      <c r="F60" s="7" t="s">
        <v>1255</v>
      </c>
      <c r="G60" s="7" t="s">
        <v>1250</v>
      </c>
      <c r="H60" s="7" t="s">
        <v>1218</v>
      </c>
      <c r="I60" s="7" t="s">
        <v>249</v>
      </c>
      <c r="J60" s="7" t="s">
        <v>1254</v>
      </c>
      <c r="K60" s="7">
        <v>-0.01</v>
      </c>
      <c r="L60" s="7" t="s">
        <v>251</v>
      </c>
    </row>
    <row r="61" spans="1:12" s="50" customFormat="1" ht="15">
      <c r="A61" s="7" t="s">
        <v>1114</v>
      </c>
      <c r="B61" s="7" t="s">
        <v>1119</v>
      </c>
      <c r="C61" s="7" t="s">
        <v>252</v>
      </c>
      <c r="D61" s="7" t="s">
        <v>253</v>
      </c>
      <c r="E61" s="7" t="s">
        <v>1269</v>
      </c>
      <c r="F61" s="7" t="s">
        <v>1270</v>
      </c>
      <c r="G61" s="7" t="s">
        <v>1249</v>
      </c>
      <c r="H61" s="7" t="s">
        <v>1218</v>
      </c>
      <c r="I61" s="7" t="s">
        <v>254</v>
      </c>
      <c r="J61" s="7" t="s">
        <v>1254</v>
      </c>
      <c r="K61" s="7">
        <v>299850</v>
      </c>
      <c r="L61" s="7" t="s">
        <v>255</v>
      </c>
    </row>
    <row r="62" spans="1:12" s="50" customFormat="1" ht="15">
      <c r="A62" s="7" t="s">
        <v>1114</v>
      </c>
      <c r="B62" s="7" t="s">
        <v>1119</v>
      </c>
      <c r="C62" s="7" t="s">
        <v>252</v>
      </c>
      <c r="D62" s="7" t="s">
        <v>253</v>
      </c>
      <c r="E62" s="7" t="s">
        <v>135</v>
      </c>
      <c r="F62" s="7" t="s">
        <v>1255</v>
      </c>
      <c r="G62" s="7" t="s">
        <v>1249</v>
      </c>
      <c r="H62" s="7" t="s">
        <v>1218</v>
      </c>
      <c r="I62" s="7" t="s">
        <v>254</v>
      </c>
      <c r="J62" s="7" t="s">
        <v>1254</v>
      </c>
      <c r="K62" s="7">
        <v>150</v>
      </c>
      <c r="L62" s="7" t="s">
        <v>256</v>
      </c>
    </row>
    <row r="63" spans="1:12" s="50" customFormat="1" ht="15">
      <c r="A63" s="7" t="s">
        <v>1114</v>
      </c>
      <c r="B63" s="7" t="s">
        <v>1119</v>
      </c>
      <c r="C63" s="7" t="s">
        <v>252</v>
      </c>
      <c r="D63" s="7" t="s">
        <v>257</v>
      </c>
      <c r="E63" s="7" t="s">
        <v>1269</v>
      </c>
      <c r="F63" s="7" t="s">
        <v>1270</v>
      </c>
      <c r="G63" s="7" t="s">
        <v>1249</v>
      </c>
      <c r="H63" s="7" t="s">
        <v>1218</v>
      </c>
      <c r="I63" s="7" t="s">
        <v>258</v>
      </c>
      <c r="J63" s="7" t="s">
        <v>1254</v>
      </c>
      <c r="K63" s="7">
        <v>25945.1</v>
      </c>
      <c r="L63" s="7" t="s">
        <v>259</v>
      </c>
    </row>
    <row r="64" spans="1:12" s="50" customFormat="1" ht="15">
      <c r="A64" s="7" t="s">
        <v>1114</v>
      </c>
      <c r="B64" s="7" t="s">
        <v>1119</v>
      </c>
      <c r="C64" s="7" t="s">
        <v>252</v>
      </c>
      <c r="D64" s="7" t="s">
        <v>257</v>
      </c>
      <c r="E64" s="7" t="s">
        <v>135</v>
      </c>
      <c r="F64" s="7" t="s">
        <v>1255</v>
      </c>
      <c r="G64" s="7" t="s">
        <v>1249</v>
      </c>
      <c r="H64" s="7" t="s">
        <v>1218</v>
      </c>
      <c r="I64" s="7" t="s">
        <v>258</v>
      </c>
      <c r="J64" s="7" t="s">
        <v>1254</v>
      </c>
      <c r="K64" s="7">
        <v>12.98</v>
      </c>
      <c r="L64" s="7" t="s">
        <v>260</v>
      </c>
    </row>
    <row r="65" spans="1:12" s="50" customFormat="1" ht="15">
      <c r="A65" s="7" t="s">
        <v>1114</v>
      </c>
      <c r="B65" s="7" t="s">
        <v>196</v>
      </c>
      <c r="C65" s="7" t="s">
        <v>252</v>
      </c>
      <c r="D65" s="7" t="s">
        <v>261</v>
      </c>
      <c r="E65" s="7" t="s">
        <v>1267</v>
      </c>
      <c r="F65" s="7" t="s">
        <v>1268</v>
      </c>
      <c r="G65" s="7" t="s">
        <v>1249</v>
      </c>
      <c r="H65" s="7" t="s">
        <v>1218</v>
      </c>
      <c r="I65" s="7" t="s">
        <v>254</v>
      </c>
      <c r="J65" s="7" t="s">
        <v>1254</v>
      </c>
      <c r="K65" s="7">
        <v>865000</v>
      </c>
      <c r="L65" s="7" t="s">
        <v>262</v>
      </c>
    </row>
    <row r="66" spans="1:12" s="50" customFormat="1" ht="15">
      <c r="A66" s="7" t="s">
        <v>1114</v>
      </c>
      <c r="B66" s="7" t="s">
        <v>196</v>
      </c>
      <c r="C66" s="7" t="s">
        <v>252</v>
      </c>
      <c r="D66" s="7" t="s">
        <v>263</v>
      </c>
      <c r="E66" s="7" t="s">
        <v>1267</v>
      </c>
      <c r="F66" s="7" t="s">
        <v>1268</v>
      </c>
      <c r="G66" s="7" t="s">
        <v>1249</v>
      </c>
      <c r="H66" s="7" t="s">
        <v>1218</v>
      </c>
      <c r="I66" s="7" t="s">
        <v>264</v>
      </c>
      <c r="J66" s="7" t="s">
        <v>1254</v>
      </c>
      <c r="K66" s="7">
        <v>780000</v>
      </c>
      <c r="L66" s="7" t="s">
        <v>265</v>
      </c>
    </row>
    <row r="67" spans="1:12" ht="15">
      <c r="A67" s="7" t="s">
        <v>1114</v>
      </c>
      <c r="B67" s="7" t="s">
        <v>196</v>
      </c>
      <c r="C67" s="7" t="s">
        <v>252</v>
      </c>
      <c r="D67" s="7" t="s">
        <v>266</v>
      </c>
      <c r="E67" s="7" t="s">
        <v>1267</v>
      </c>
      <c r="F67" s="7" t="s">
        <v>1268</v>
      </c>
      <c r="G67" s="7" t="s">
        <v>1249</v>
      </c>
      <c r="H67" s="7" t="s">
        <v>1218</v>
      </c>
      <c r="I67" s="7" t="s">
        <v>267</v>
      </c>
      <c r="J67" s="7" t="s">
        <v>1254</v>
      </c>
      <c r="K67" s="7">
        <v>270000</v>
      </c>
      <c r="L67" s="7" t="s">
        <v>268</v>
      </c>
    </row>
    <row r="68" spans="1:12" ht="15">
      <c r="A68" s="92" t="s">
        <v>1114</v>
      </c>
      <c r="B68" s="92" t="s">
        <v>1120</v>
      </c>
      <c r="C68" s="92" t="s">
        <v>252</v>
      </c>
      <c r="D68" s="92" t="s">
        <v>104</v>
      </c>
      <c r="E68" s="92" t="s">
        <v>3</v>
      </c>
      <c r="F68" s="92" t="s">
        <v>102</v>
      </c>
      <c r="G68" s="92"/>
      <c r="H68" s="92"/>
      <c r="I68" s="92" t="s">
        <v>269</v>
      </c>
      <c r="J68" s="92" t="s">
        <v>1254</v>
      </c>
      <c r="K68" s="92">
        <v>78216</v>
      </c>
      <c r="L68" s="92" t="s">
        <v>270</v>
      </c>
    </row>
    <row r="69" spans="1:12" ht="15">
      <c r="A69" s="92" t="s">
        <v>1114</v>
      </c>
      <c r="B69" s="92" t="s">
        <v>1120</v>
      </c>
      <c r="C69" s="92" t="s">
        <v>252</v>
      </c>
      <c r="D69" s="92" t="s">
        <v>1224</v>
      </c>
      <c r="E69" s="92" t="s">
        <v>3</v>
      </c>
      <c r="F69" s="92" t="s">
        <v>102</v>
      </c>
      <c r="G69" s="92"/>
      <c r="H69" s="92"/>
      <c r="I69" s="92" t="s">
        <v>271</v>
      </c>
      <c r="J69" s="92" t="s">
        <v>1254</v>
      </c>
      <c r="K69" s="92">
        <v>33457</v>
      </c>
      <c r="L69" s="92" t="s">
        <v>272</v>
      </c>
    </row>
    <row r="70" spans="1:12" ht="15">
      <c r="A70" s="92" t="s">
        <v>1114</v>
      </c>
      <c r="B70" s="92" t="s">
        <v>1120</v>
      </c>
      <c r="C70" s="92" t="s">
        <v>252</v>
      </c>
      <c r="D70" s="92" t="s">
        <v>105</v>
      </c>
      <c r="E70" s="92" t="s">
        <v>3</v>
      </c>
      <c r="F70" s="92" t="s">
        <v>102</v>
      </c>
      <c r="G70" s="92"/>
      <c r="H70" s="92"/>
      <c r="I70" s="92" t="s">
        <v>273</v>
      </c>
      <c r="J70" s="92" t="s">
        <v>1254</v>
      </c>
      <c r="K70" s="92">
        <v>65588</v>
      </c>
      <c r="L70" s="92" t="s">
        <v>274</v>
      </c>
    </row>
    <row r="71" spans="1:12" ht="15">
      <c r="A71" s="92" t="s">
        <v>1122</v>
      </c>
      <c r="B71" s="92" t="s">
        <v>275</v>
      </c>
      <c r="C71" s="92" t="s">
        <v>252</v>
      </c>
      <c r="D71" s="92" t="s">
        <v>104</v>
      </c>
      <c r="E71" s="92" t="s">
        <v>3</v>
      </c>
      <c r="F71" s="92" t="s">
        <v>102</v>
      </c>
      <c r="G71" s="92"/>
      <c r="H71" s="92"/>
      <c r="I71" s="92" t="s">
        <v>269</v>
      </c>
      <c r="J71" s="92" t="s">
        <v>1254</v>
      </c>
      <c r="K71" s="92">
        <v>-78216</v>
      </c>
      <c r="L71" s="92" t="s">
        <v>276</v>
      </c>
    </row>
    <row r="72" spans="1:12" ht="15">
      <c r="A72" s="92" t="s">
        <v>1122</v>
      </c>
      <c r="B72" s="92" t="s">
        <v>275</v>
      </c>
      <c r="C72" s="92" t="s">
        <v>252</v>
      </c>
      <c r="D72" s="92" t="s">
        <v>1224</v>
      </c>
      <c r="E72" s="92" t="s">
        <v>3</v>
      </c>
      <c r="F72" s="92" t="s">
        <v>102</v>
      </c>
      <c r="G72" s="92"/>
      <c r="H72" s="92"/>
      <c r="I72" s="92" t="s">
        <v>271</v>
      </c>
      <c r="J72" s="92" t="s">
        <v>1254</v>
      </c>
      <c r="K72" s="92">
        <v>-33457</v>
      </c>
      <c r="L72" s="92" t="s">
        <v>277</v>
      </c>
    </row>
    <row r="73" spans="1:12" ht="15">
      <c r="A73" s="92" t="s">
        <v>1122</v>
      </c>
      <c r="B73" s="92" t="s">
        <v>275</v>
      </c>
      <c r="C73" s="92" t="s">
        <v>252</v>
      </c>
      <c r="D73" s="92" t="s">
        <v>105</v>
      </c>
      <c r="E73" s="92" t="s">
        <v>3</v>
      </c>
      <c r="F73" s="92" t="s">
        <v>102</v>
      </c>
      <c r="G73" s="92"/>
      <c r="H73" s="92"/>
      <c r="I73" s="92" t="s">
        <v>273</v>
      </c>
      <c r="J73" s="92" t="s">
        <v>1254</v>
      </c>
      <c r="K73" s="92">
        <v>-65588</v>
      </c>
      <c r="L73" s="92" t="s">
        <v>268</v>
      </c>
    </row>
    <row r="74" spans="1:12" s="50" customFormat="1" ht="15">
      <c r="A74" s="7" t="s">
        <v>1122</v>
      </c>
      <c r="B74" s="7" t="s">
        <v>103</v>
      </c>
      <c r="C74" s="7" t="s">
        <v>278</v>
      </c>
      <c r="D74" s="7" t="s">
        <v>1225</v>
      </c>
      <c r="E74" s="7" t="s">
        <v>1269</v>
      </c>
      <c r="F74" s="7" t="s">
        <v>1270</v>
      </c>
      <c r="G74" s="7" t="s">
        <v>31</v>
      </c>
      <c r="H74" s="7" t="s">
        <v>31</v>
      </c>
      <c r="I74" s="7" t="s">
        <v>279</v>
      </c>
      <c r="J74" s="7" t="s">
        <v>1254</v>
      </c>
      <c r="K74" s="7">
        <v>30401.119999999999</v>
      </c>
      <c r="L74" s="7" t="s">
        <v>280</v>
      </c>
    </row>
    <row r="75" spans="1:12" s="50" customFormat="1" ht="15">
      <c r="A75" s="7" t="s">
        <v>1122</v>
      </c>
      <c r="B75" s="7" t="s">
        <v>103</v>
      </c>
      <c r="C75" s="7" t="s">
        <v>278</v>
      </c>
      <c r="D75" s="7" t="s">
        <v>1225</v>
      </c>
      <c r="E75" s="7" t="s">
        <v>135</v>
      </c>
      <c r="F75" s="7" t="s">
        <v>1255</v>
      </c>
      <c r="G75" s="7" t="s">
        <v>31</v>
      </c>
      <c r="H75" s="7" t="s">
        <v>31</v>
      </c>
      <c r="I75" s="7" t="s">
        <v>279</v>
      </c>
      <c r="J75" s="7" t="s">
        <v>1254</v>
      </c>
      <c r="K75" s="7">
        <v>15.21</v>
      </c>
      <c r="L75" s="7" t="s">
        <v>281</v>
      </c>
    </row>
    <row r="76" spans="1:12" s="50" customFormat="1" ht="15">
      <c r="A76" s="7" t="s">
        <v>1122</v>
      </c>
      <c r="B76" s="7" t="s">
        <v>1223</v>
      </c>
      <c r="C76" s="7" t="s">
        <v>278</v>
      </c>
      <c r="D76" s="7" t="s">
        <v>282</v>
      </c>
      <c r="E76" s="7" t="s">
        <v>1267</v>
      </c>
      <c r="F76" s="7" t="s">
        <v>1268</v>
      </c>
      <c r="G76" s="7" t="s">
        <v>1250</v>
      </c>
      <c r="H76" s="7" t="s">
        <v>1218</v>
      </c>
      <c r="I76" s="7" t="s">
        <v>283</v>
      </c>
      <c r="J76" s="7" t="s">
        <v>1254</v>
      </c>
      <c r="K76" s="7">
        <v>78216.539999999994</v>
      </c>
      <c r="L76" s="7" t="s">
        <v>284</v>
      </c>
    </row>
    <row r="77" spans="1:12" s="50" customFormat="1" ht="15">
      <c r="A77" s="7" t="s">
        <v>1122</v>
      </c>
      <c r="B77" s="7" t="s">
        <v>103</v>
      </c>
      <c r="C77" s="7" t="s">
        <v>285</v>
      </c>
      <c r="D77" s="7" t="s">
        <v>286</v>
      </c>
      <c r="E77" s="7" t="s">
        <v>1269</v>
      </c>
      <c r="F77" s="7" t="s">
        <v>1270</v>
      </c>
      <c r="G77" s="7" t="s">
        <v>1250</v>
      </c>
      <c r="H77" s="7" t="s">
        <v>1218</v>
      </c>
      <c r="I77" s="7" t="s">
        <v>287</v>
      </c>
      <c r="J77" s="7" t="s">
        <v>1254</v>
      </c>
      <c r="K77" s="7">
        <v>33457.39</v>
      </c>
      <c r="L77" s="7" t="s">
        <v>288</v>
      </c>
    </row>
    <row r="78" spans="1:12" s="50" customFormat="1" ht="15">
      <c r="A78" s="7" t="s">
        <v>1122</v>
      </c>
      <c r="B78" s="7" t="s">
        <v>103</v>
      </c>
      <c r="C78" s="7" t="s">
        <v>285</v>
      </c>
      <c r="D78" s="7" t="s">
        <v>286</v>
      </c>
      <c r="E78" s="7" t="s">
        <v>135</v>
      </c>
      <c r="F78" s="7" t="s">
        <v>1255</v>
      </c>
      <c r="G78" s="7" t="s">
        <v>1250</v>
      </c>
      <c r="H78" s="7" t="s">
        <v>1218</v>
      </c>
      <c r="I78" s="7" t="s">
        <v>287</v>
      </c>
      <c r="J78" s="7" t="s">
        <v>1254</v>
      </c>
      <c r="K78" s="7">
        <v>16.739999999999998</v>
      </c>
      <c r="L78" s="7" t="s">
        <v>289</v>
      </c>
    </row>
    <row r="79" spans="1:12" s="50" customFormat="1" ht="15">
      <c r="A79" s="7" t="s">
        <v>1122</v>
      </c>
      <c r="B79" s="7" t="s">
        <v>103</v>
      </c>
      <c r="C79" s="7" t="s">
        <v>290</v>
      </c>
      <c r="D79" s="7" t="s">
        <v>1108</v>
      </c>
      <c r="E79" s="7" t="s">
        <v>1269</v>
      </c>
      <c r="F79" s="7" t="s">
        <v>1270</v>
      </c>
      <c r="G79" s="7" t="s">
        <v>1250</v>
      </c>
      <c r="H79" s="7" t="s">
        <v>1218</v>
      </c>
      <c r="I79" s="7" t="s">
        <v>156</v>
      </c>
      <c r="J79" s="7" t="s">
        <v>1254</v>
      </c>
      <c r="K79" s="7">
        <v>32906.79</v>
      </c>
      <c r="L79" s="7" t="s">
        <v>291</v>
      </c>
    </row>
    <row r="80" spans="1:12" s="50" customFormat="1" ht="15">
      <c r="A80" s="7" t="s">
        <v>1122</v>
      </c>
      <c r="B80" s="7" t="s">
        <v>103</v>
      </c>
      <c r="C80" s="7" t="s">
        <v>290</v>
      </c>
      <c r="D80" s="7" t="s">
        <v>1108</v>
      </c>
      <c r="E80" s="7" t="s">
        <v>135</v>
      </c>
      <c r="F80" s="7" t="s">
        <v>1255</v>
      </c>
      <c r="G80" s="7" t="s">
        <v>1250</v>
      </c>
      <c r="H80" s="7" t="s">
        <v>1218</v>
      </c>
      <c r="I80" s="7" t="s">
        <v>156</v>
      </c>
      <c r="J80" s="7" t="s">
        <v>1254</v>
      </c>
      <c r="K80" s="7">
        <v>16.46</v>
      </c>
      <c r="L80" s="7" t="s">
        <v>292</v>
      </c>
    </row>
    <row r="81" spans="1:12" s="50" customFormat="1" ht="15">
      <c r="A81" s="7" t="s">
        <v>1122</v>
      </c>
      <c r="B81" s="7" t="s">
        <v>103</v>
      </c>
      <c r="C81" s="7" t="s">
        <v>290</v>
      </c>
      <c r="D81" s="7" t="s">
        <v>6</v>
      </c>
      <c r="E81" s="7" t="s">
        <v>1269</v>
      </c>
      <c r="F81" s="7" t="s">
        <v>1270</v>
      </c>
      <c r="G81" s="7" t="s">
        <v>1250</v>
      </c>
      <c r="H81" s="7" t="s">
        <v>1218</v>
      </c>
      <c r="I81" s="7" t="s">
        <v>153</v>
      </c>
      <c r="J81" s="7" t="s">
        <v>1254</v>
      </c>
      <c r="K81" s="7">
        <v>16027.41</v>
      </c>
      <c r="L81" s="7" t="s">
        <v>293</v>
      </c>
    </row>
    <row r="82" spans="1:12" s="50" customFormat="1" ht="15">
      <c r="A82" s="7" t="s">
        <v>1122</v>
      </c>
      <c r="B82" s="7" t="s">
        <v>103</v>
      </c>
      <c r="C82" s="7" t="s">
        <v>290</v>
      </c>
      <c r="D82" s="7" t="s">
        <v>6</v>
      </c>
      <c r="E82" s="7" t="s">
        <v>135</v>
      </c>
      <c r="F82" s="7" t="s">
        <v>1255</v>
      </c>
      <c r="G82" s="7" t="s">
        <v>1250</v>
      </c>
      <c r="H82" s="7" t="s">
        <v>1218</v>
      </c>
      <c r="I82" s="7" t="s">
        <v>153</v>
      </c>
      <c r="J82" s="7" t="s">
        <v>1254</v>
      </c>
      <c r="K82" s="7">
        <v>8.5</v>
      </c>
      <c r="L82" s="7" t="s">
        <v>294</v>
      </c>
    </row>
    <row r="83" spans="1:12" ht="15">
      <c r="A83" s="7" t="s">
        <v>1122</v>
      </c>
      <c r="B83" s="7" t="s">
        <v>295</v>
      </c>
      <c r="C83" s="7" t="s">
        <v>290</v>
      </c>
      <c r="D83" s="7" t="s">
        <v>133</v>
      </c>
      <c r="E83" s="7" t="s">
        <v>1</v>
      </c>
      <c r="F83" s="7" t="s">
        <v>2</v>
      </c>
      <c r="G83" s="7" t="s">
        <v>1250</v>
      </c>
      <c r="H83" s="7" t="s">
        <v>1218</v>
      </c>
      <c r="I83" s="7" t="s">
        <v>153</v>
      </c>
      <c r="J83" s="7" t="s">
        <v>1254</v>
      </c>
      <c r="K83" s="7">
        <v>4290.59</v>
      </c>
      <c r="L83" s="7" t="s">
        <v>296</v>
      </c>
    </row>
    <row r="84" spans="1:12" ht="15">
      <c r="A84" s="7" t="s">
        <v>1122</v>
      </c>
      <c r="B84" s="7" t="s">
        <v>1223</v>
      </c>
      <c r="C84" s="7" t="s">
        <v>290</v>
      </c>
      <c r="D84" s="7" t="s">
        <v>297</v>
      </c>
      <c r="E84" s="7" t="s">
        <v>1267</v>
      </c>
      <c r="F84" s="7" t="s">
        <v>1268</v>
      </c>
      <c r="G84" s="7" t="s">
        <v>1250</v>
      </c>
      <c r="H84" s="7" t="s">
        <v>1218</v>
      </c>
      <c r="I84" s="7" t="s">
        <v>298</v>
      </c>
      <c r="J84" s="7" t="s">
        <v>1254</v>
      </c>
      <c r="K84" s="7">
        <v>65403.71</v>
      </c>
      <c r="L84" s="7" t="s">
        <v>299</v>
      </c>
    </row>
    <row r="85" spans="1:12" ht="15">
      <c r="A85" s="7" t="s">
        <v>1122</v>
      </c>
      <c r="B85" s="7" t="s">
        <v>1223</v>
      </c>
      <c r="C85" s="7" t="s">
        <v>290</v>
      </c>
      <c r="D85" s="7" t="s">
        <v>154</v>
      </c>
      <c r="E85" s="7" t="s">
        <v>1267</v>
      </c>
      <c r="F85" s="7" t="s">
        <v>1268</v>
      </c>
      <c r="G85" s="7" t="s">
        <v>1250</v>
      </c>
      <c r="H85" s="7" t="s">
        <v>1218</v>
      </c>
      <c r="I85" s="7" t="s">
        <v>153</v>
      </c>
      <c r="J85" s="7" t="s">
        <v>1254</v>
      </c>
      <c r="K85" s="7">
        <v>10358.9</v>
      </c>
      <c r="L85" s="7" t="s">
        <v>300</v>
      </c>
    </row>
    <row r="86" spans="1:12" ht="15">
      <c r="A86" s="7" t="s">
        <v>1122</v>
      </c>
      <c r="B86" s="7" t="s">
        <v>1223</v>
      </c>
      <c r="C86" s="7" t="s">
        <v>290</v>
      </c>
      <c r="D86" s="7" t="s">
        <v>155</v>
      </c>
      <c r="E86" s="7" t="s">
        <v>1267</v>
      </c>
      <c r="F86" s="7" t="s">
        <v>1268</v>
      </c>
      <c r="G86" s="7" t="s">
        <v>1250</v>
      </c>
      <c r="H86" s="7" t="s">
        <v>1218</v>
      </c>
      <c r="I86" s="7" t="s">
        <v>156</v>
      </c>
      <c r="J86" s="7" t="s">
        <v>1254</v>
      </c>
      <c r="K86" s="7">
        <v>3903.92</v>
      </c>
      <c r="L86" s="7" t="s">
        <v>301</v>
      </c>
    </row>
    <row r="87" spans="1:12" ht="15">
      <c r="A87" s="7" t="s">
        <v>1122</v>
      </c>
      <c r="B87" s="7" t="s">
        <v>1223</v>
      </c>
      <c r="C87" s="7" t="s">
        <v>302</v>
      </c>
      <c r="D87" s="7" t="s">
        <v>303</v>
      </c>
      <c r="E87" s="7" t="s">
        <v>9</v>
      </c>
      <c r="F87" s="7" t="s">
        <v>10</v>
      </c>
      <c r="G87" s="7" t="s">
        <v>1253</v>
      </c>
      <c r="H87" s="7" t="s">
        <v>1253</v>
      </c>
      <c r="I87" s="7" t="s">
        <v>304</v>
      </c>
      <c r="J87" s="7" t="s">
        <v>1254</v>
      </c>
      <c r="K87" s="7">
        <v>51004.12</v>
      </c>
      <c r="L87" s="7" t="s">
        <v>305</v>
      </c>
    </row>
    <row r="88" spans="1:12" ht="15">
      <c r="A88" s="7" t="s">
        <v>1122</v>
      </c>
      <c r="B88" s="7" t="s">
        <v>1223</v>
      </c>
      <c r="C88" s="7" t="s">
        <v>302</v>
      </c>
      <c r="D88" s="7" t="s">
        <v>303</v>
      </c>
      <c r="E88" s="7" t="s">
        <v>135</v>
      </c>
      <c r="F88" s="7" t="s">
        <v>1255</v>
      </c>
      <c r="G88" s="7" t="s">
        <v>1253</v>
      </c>
      <c r="H88" s="7" t="s">
        <v>1253</v>
      </c>
      <c r="I88" s="7" t="s">
        <v>304</v>
      </c>
      <c r="J88" s="7" t="s">
        <v>1254</v>
      </c>
      <c r="K88" s="7">
        <v>-0.03</v>
      </c>
      <c r="L88" s="7" t="s">
        <v>306</v>
      </c>
    </row>
    <row r="89" spans="1:12" ht="15">
      <c r="A89" s="7" t="s">
        <v>1122</v>
      </c>
      <c r="B89" s="7" t="s">
        <v>295</v>
      </c>
      <c r="C89" s="7" t="s">
        <v>307</v>
      </c>
      <c r="D89" s="7" t="s">
        <v>1226</v>
      </c>
      <c r="E89" s="7" t="s">
        <v>1</v>
      </c>
      <c r="F89" s="7" t="s">
        <v>2</v>
      </c>
      <c r="G89" s="7" t="s">
        <v>1250</v>
      </c>
      <c r="H89" s="7" t="s">
        <v>1218</v>
      </c>
      <c r="I89" s="7" t="s">
        <v>308</v>
      </c>
      <c r="J89" s="7" t="s">
        <v>1254</v>
      </c>
      <c r="K89" s="7">
        <v>2766.33</v>
      </c>
      <c r="L89" s="7" t="s">
        <v>309</v>
      </c>
    </row>
    <row r="90" spans="1:12" ht="15">
      <c r="A90" s="7" t="s">
        <v>1122</v>
      </c>
      <c r="B90" s="7" t="s">
        <v>103</v>
      </c>
      <c r="C90" s="7" t="s">
        <v>310</v>
      </c>
      <c r="D90" s="7" t="s">
        <v>1094</v>
      </c>
      <c r="E90" s="7" t="s">
        <v>1269</v>
      </c>
      <c r="F90" s="7" t="s">
        <v>1270</v>
      </c>
      <c r="G90" s="7" t="s">
        <v>1250</v>
      </c>
      <c r="H90" s="7" t="s">
        <v>1218</v>
      </c>
      <c r="I90" s="7" t="s">
        <v>311</v>
      </c>
      <c r="J90" s="7" t="s">
        <v>1254</v>
      </c>
      <c r="K90" s="7">
        <v>38700.129999999997</v>
      </c>
      <c r="L90" s="7" t="s">
        <v>312</v>
      </c>
    </row>
    <row r="91" spans="1:12" ht="15">
      <c r="A91" s="7" t="s">
        <v>1122</v>
      </c>
      <c r="B91" s="7" t="s">
        <v>103</v>
      </c>
      <c r="C91" s="7" t="s">
        <v>310</v>
      </c>
      <c r="D91" s="7" t="s">
        <v>1134</v>
      </c>
      <c r="E91" s="7" t="s">
        <v>1269</v>
      </c>
      <c r="F91" s="7" t="s">
        <v>1270</v>
      </c>
      <c r="G91" s="7" t="s">
        <v>1250</v>
      </c>
      <c r="H91" s="7" t="s">
        <v>1218</v>
      </c>
      <c r="I91" s="7" t="s">
        <v>823</v>
      </c>
      <c r="J91" s="7" t="s">
        <v>1254</v>
      </c>
      <c r="K91" s="7">
        <v>16087.19</v>
      </c>
      <c r="L91" s="7" t="s">
        <v>824</v>
      </c>
    </row>
    <row r="92" spans="1:12" ht="15">
      <c r="A92" s="7" t="s">
        <v>1122</v>
      </c>
      <c r="B92" s="7" t="s">
        <v>103</v>
      </c>
      <c r="C92" s="7" t="s">
        <v>310</v>
      </c>
      <c r="D92" s="7" t="s">
        <v>1211</v>
      </c>
      <c r="E92" s="7" t="s">
        <v>1269</v>
      </c>
      <c r="F92" s="7" t="s">
        <v>1270</v>
      </c>
      <c r="G92" s="7" t="s">
        <v>1250</v>
      </c>
      <c r="H92" s="7" t="s">
        <v>1218</v>
      </c>
      <c r="I92" s="7" t="s">
        <v>1040</v>
      </c>
      <c r="J92" s="7" t="s">
        <v>1254</v>
      </c>
      <c r="K92" s="7">
        <v>2175.14</v>
      </c>
      <c r="L92" s="7" t="s">
        <v>825</v>
      </c>
    </row>
    <row r="93" spans="1:12" ht="15">
      <c r="A93" s="7" t="s">
        <v>1122</v>
      </c>
      <c r="B93" s="7" t="s">
        <v>103</v>
      </c>
      <c r="C93" s="7" t="s">
        <v>310</v>
      </c>
      <c r="D93" s="7" t="s">
        <v>1041</v>
      </c>
      <c r="E93" s="7" t="s">
        <v>1269</v>
      </c>
      <c r="F93" s="7" t="s">
        <v>1270</v>
      </c>
      <c r="G93" s="7" t="s">
        <v>1250</v>
      </c>
      <c r="H93" s="7" t="s">
        <v>1218</v>
      </c>
      <c r="I93" s="7" t="s">
        <v>1035</v>
      </c>
      <c r="J93" s="7" t="s">
        <v>1254</v>
      </c>
      <c r="K93" s="7">
        <v>568.94000000000005</v>
      </c>
      <c r="L93" s="7" t="s">
        <v>826</v>
      </c>
    </row>
    <row r="94" spans="1:12" ht="15">
      <c r="A94" s="7" t="s">
        <v>1122</v>
      </c>
      <c r="B94" s="7" t="s">
        <v>295</v>
      </c>
      <c r="C94" s="7" t="s">
        <v>310</v>
      </c>
      <c r="D94" s="7" t="s">
        <v>1034</v>
      </c>
      <c r="E94" s="7" t="s">
        <v>1</v>
      </c>
      <c r="F94" s="7" t="s">
        <v>2</v>
      </c>
      <c r="G94" s="7" t="s">
        <v>1250</v>
      </c>
      <c r="H94" s="7" t="s">
        <v>1218</v>
      </c>
      <c r="I94" s="7" t="s">
        <v>1035</v>
      </c>
      <c r="J94" s="7" t="s">
        <v>1254</v>
      </c>
      <c r="K94" s="7">
        <v>618.35</v>
      </c>
      <c r="L94" s="7" t="s">
        <v>827</v>
      </c>
    </row>
    <row r="95" spans="1:12" ht="15">
      <c r="A95" s="7" t="s">
        <v>1122</v>
      </c>
      <c r="B95" s="7" t="s">
        <v>1223</v>
      </c>
      <c r="C95" s="7" t="s">
        <v>310</v>
      </c>
      <c r="D95" s="7" t="s">
        <v>828</v>
      </c>
      <c r="E95" s="7" t="s">
        <v>1267</v>
      </c>
      <c r="F95" s="7" t="s">
        <v>1268</v>
      </c>
      <c r="G95" s="7" t="s">
        <v>1250</v>
      </c>
      <c r="H95" s="7" t="s">
        <v>1218</v>
      </c>
      <c r="I95" s="7" t="s">
        <v>829</v>
      </c>
      <c r="J95" s="7" t="s">
        <v>1254</v>
      </c>
      <c r="K95" s="7">
        <v>226003.08</v>
      </c>
      <c r="L95" s="7" t="s">
        <v>830</v>
      </c>
    </row>
    <row r="96" spans="1:12" ht="15">
      <c r="A96" s="7" t="s">
        <v>1122</v>
      </c>
      <c r="B96" s="7" t="s">
        <v>1223</v>
      </c>
      <c r="C96" s="7" t="s">
        <v>310</v>
      </c>
      <c r="D96" s="7" t="s">
        <v>831</v>
      </c>
      <c r="E96" s="7" t="s">
        <v>1267</v>
      </c>
      <c r="F96" s="7" t="s">
        <v>1268</v>
      </c>
      <c r="G96" s="7" t="s">
        <v>1250</v>
      </c>
      <c r="H96" s="7" t="s">
        <v>1218</v>
      </c>
      <c r="I96" s="7" t="s">
        <v>832</v>
      </c>
      <c r="J96" s="7" t="s">
        <v>1254</v>
      </c>
      <c r="K96" s="7">
        <v>53975.8</v>
      </c>
      <c r="L96" s="7" t="s">
        <v>833</v>
      </c>
    </row>
    <row r="97" spans="1:12" ht="15">
      <c r="A97" s="7" t="s">
        <v>1122</v>
      </c>
      <c r="B97" s="7" t="s">
        <v>1223</v>
      </c>
      <c r="C97" s="7" t="s">
        <v>310</v>
      </c>
      <c r="D97" s="7" t="s">
        <v>1039</v>
      </c>
      <c r="E97" s="7" t="s">
        <v>1267</v>
      </c>
      <c r="F97" s="7" t="s">
        <v>1268</v>
      </c>
      <c r="G97" s="7" t="s">
        <v>1250</v>
      </c>
      <c r="H97" s="7" t="s">
        <v>1218</v>
      </c>
      <c r="I97" s="7" t="s">
        <v>1040</v>
      </c>
      <c r="J97" s="7" t="s">
        <v>1254</v>
      </c>
      <c r="K97" s="7">
        <v>4806.28</v>
      </c>
      <c r="L97" s="7" t="s">
        <v>834</v>
      </c>
    </row>
    <row r="98" spans="1:12" ht="15">
      <c r="A98" s="7" t="s">
        <v>1122</v>
      </c>
      <c r="B98" s="7" t="s">
        <v>1223</v>
      </c>
      <c r="C98" s="7" t="s">
        <v>310</v>
      </c>
      <c r="D98" s="7" t="s">
        <v>1039</v>
      </c>
      <c r="E98" s="7" t="s">
        <v>135</v>
      </c>
      <c r="F98" s="7" t="s">
        <v>1255</v>
      </c>
      <c r="G98" s="7" t="s">
        <v>1250</v>
      </c>
      <c r="H98" s="7" t="s">
        <v>1218</v>
      </c>
      <c r="I98" s="7" t="s">
        <v>1040</v>
      </c>
      <c r="J98" s="7" t="s">
        <v>1254</v>
      </c>
      <c r="K98" s="7">
        <v>-0.01</v>
      </c>
      <c r="L98" s="7" t="s">
        <v>835</v>
      </c>
    </row>
    <row r="99" spans="1:12" ht="15">
      <c r="A99" s="7" t="s">
        <v>1122</v>
      </c>
      <c r="B99" s="7" t="s">
        <v>1223</v>
      </c>
      <c r="C99" s="7" t="s">
        <v>310</v>
      </c>
      <c r="D99" s="7" t="s">
        <v>836</v>
      </c>
      <c r="E99" s="7" t="s">
        <v>1267</v>
      </c>
      <c r="F99" s="7" t="s">
        <v>1268</v>
      </c>
      <c r="G99" s="7" t="s">
        <v>1250</v>
      </c>
      <c r="H99" s="7" t="s">
        <v>1218</v>
      </c>
      <c r="I99" s="7" t="s">
        <v>311</v>
      </c>
      <c r="J99" s="7" t="s">
        <v>1254</v>
      </c>
      <c r="K99" s="7">
        <v>2229.5100000000002</v>
      </c>
      <c r="L99" s="7" t="s">
        <v>837</v>
      </c>
    </row>
    <row r="100" spans="1:12" ht="15">
      <c r="A100" s="7" t="s">
        <v>1122</v>
      </c>
      <c r="B100" s="7" t="s">
        <v>1121</v>
      </c>
      <c r="C100" s="7" t="s">
        <v>310</v>
      </c>
      <c r="D100" s="7" t="s">
        <v>831</v>
      </c>
      <c r="E100" s="7" t="s">
        <v>1271</v>
      </c>
      <c r="F100" s="7" t="s">
        <v>0</v>
      </c>
      <c r="G100" s="7" t="s">
        <v>1250</v>
      </c>
      <c r="H100" s="7" t="s">
        <v>1218</v>
      </c>
      <c r="I100" s="7" t="s">
        <v>832</v>
      </c>
      <c r="J100" s="7" t="s">
        <v>1254</v>
      </c>
      <c r="K100" s="7">
        <v>99695.99</v>
      </c>
      <c r="L100" s="7" t="s">
        <v>838</v>
      </c>
    </row>
    <row r="101" spans="1:12" ht="15">
      <c r="A101" s="7" t="s">
        <v>1122</v>
      </c>
      <c r="B101" s="7" t="s">
        <v>1121</v>
      </c>
      <c r="C101" s="7" t="s">
        <v>310</v>
      </c>
      <c r="D101" s="7" t="s">
        <v>839</v>
      </c>
      <c r="E101" s="7" t="s">
        <v>1271</v>
      </c>
      <c r="F101" s="7" t="s">
        <v>0</v>
      </c>
      <c r="G101" s="7" t="s">
        <v>1250</v>
      </c>
      <c r="H101" s="7" t="s">
        <v>1218</v>
      </c>
      <c r="I101" s="7" t="s">
        <v>840</v>
      </c>
      <c r="J101" s="7" t="s">
        <v>1254</v>
      </c>
      <c r="K101" s="7">
        <v>21615.23</v>
      </c>
      <c r="L101" s="7" t="s">
        <v>841</v>
      </c>
    </row>
    <row r="102" spans="1:12" ht="15">
      <c r="A102" s="7" t="s">
        <v>1122</v>
      </c>
      <c r="B102" s="7" t="s">
        <v>103</v>
      </c>
      <c r="C102" s="7" t="s">
        <v>842</v>
      </c>
      <c r="D102" s="7" t="s">
        <v>1228</v>
      </c>
      <c r="E102" s="7" t="s">
        <v>1269</v>
      </c>
      <c r="F102" s="7" t="s">
        <v>1270</v>
      </c>
      <c r="G102" s="7" t="s">
        <v>1249</v>
      </c>
      <c r="H102" s="7" t="s">
        <v>1218</v>
      </c>
      <c r="I102" s="7" t="s">
        <v>843</v>
      </c>
      <c r="J102" s="7" t="s">
        <v>1254</v>
      </c>
      <c r="K102" s="7">
        <v>1021401.81</v>
      </c>
      <c r="L102" s="7" t="s">
        <v>844</v>
      </c>
    </row>
    <row r="103" spans="1:12" ht="15">
      <c r="A103" s="7" t="s">
        <v>1122</v>
      </c>
      <c r="B103" s="7" t="s">
        <v>103</v>
      </c>
      <c r="C103" s="7" t="s">
        <v>842</v>
      </c>
      <c r="D103" s="7" t="s">
        <v>1093</v>
      </c>
      <c r="E103" s="7" t="s">
        <v>1269</v>
      </c>
      <c r="F103" s="7" t="s">
        <v>1270</v>
      </c>
      <c r="G103" s="7" t="s">
        <v>1249</v>
      </c>
      <c r="H103" s="7" t="s">
        <v>1218</v>
      </c>
      <c r="I103" s="7" t="s">
        <v>845</v>
      </c>
      <c r="J103" s="7" t="s">
        <v>1254</v>
      </c>
      <c r="K103" s="7">
        <v>239611.92</v>
      </c>
      <c r="L103" s="7" t="s">
        <v>846</v>
      </c>
    </row>
    <row r="104" spans="1:12" ht="15">
      <c r="A104" s="7" t="s">
        <v>1122</v>
      </c>
      <c r="B104" s="7" t="s">
        <v>103</v>
      </c>
      <c r="C104" s="7" t="s">
        <v>842</v>
      </c>
      <c r="D104" s="7" t="s">
        <v>1212</v>
      </c>
      <c r="E104" s="7" t="s">
        <v>1269</v>
      </c>
      <c r="F104" s="7" t="s">
        <v>1270</v>
      </c>
      <c r="G104" s="7" t="s">
        <v>1249</v>
      </c>
      <c r="H104" s="7" t="s">
        <v>1218</v>
      </c>
      <c r="I104" s="7" t="s">
        <v>157</v>
      </c>
      <c r="J104" s="7" t="s">
        <v>1254</v>
      </c>
      <c r="K104" s="7">
        <v>13612.6</v>
      </c>
      <c r="L104" s="7" t="s">
        <v>847</v>
      </c>
    </row>
    <row r="105" spans="1:12" ht="15">
      <c r="A105" s="7" t="s">
        <v>1122</v>
      </c>
      <c r="B105" s="7" t="s">
        <v>295</v>
      </c>
      <c r="C105" s="7" t="s">
        <v>842</v>
      </c>
      <c r="D105" s="7" t="s">
        <v>1227</v>
      </c>
      <c r="E105" s="7" t="s">
        <v>1</v>
      </c>
      <c r="F105" s="7" t="s">
        <v>2</v>
      </c>
      <c r="G105" s="7" t="s">
        <v>1249</v>
      </c>
      <c r="H105" s="7" t="s">
        <v>1218</v>
      </c>
      <c r="I105" s="7" t="s">
        <v>843</v>
      </c>
      <c r="J105" s="7" t="s">
        <v>1254</v>
      </c>
      <c r="K105" s="7">
        <v>180493.2</v>
      </c>
      <c r="L105" s="7" t="s">
        <v>848</v>
      </c>
    </row>
    <row r="106" spans="1:12" ht="15">
      <c r="A106" s="7" t="s">
        <v>1122</v>
      </c>
      <c r="B106" s="7" t="s">
        <v>295</v>
      </c>
      <c r="C106" s="7" t="s">
        <v>842</v>
      </c>
      <c r="D106" s="7" t="s">
        <v>1177</v>
      </c>
      <c r="E106" s="7" t="s">
        <v>1</v>
      </c>
      <c r="F106" s="7" t="s">
        <v>2</v>
      </c>
      <c r="G106" s="7" t="s">
        <v>1249</v>
      </c>
      <c r="H106" s="7" t="s">
        <v>1218</v>
      </c>
      <c r="I106" s="7" t="s">
        <v>157</v>
      </c>
      <c r="J106" s="7" t="s">
        <v>1254</v>
      </c>
      <c r="K106" s="7">
        <v>64659.85</v>
      </c>
      <c r="L106" s="7" t="s">
        <v>849</v>
      </c>
    </row>
    <row r="107" spans="1:12" ht="15">
      <c r="A107" s="7" t="s">
        <v>1122</v>
      </c>
      <c r="B107" s="7" t="s">
        <v>1223</v>
      </c>
      <c r="C107" s="7" t="s">
        <v>842</v>
      </c>
      <c r="D107" s="7" t="s">
        <v>850</v>
      </c>
      <c r="E107" s="7" t="s">
        <v>1267</v>
      </c>
      <c r="F107" s="7" t="s">
        <v>1268</v>
      </c>
      <c r="G107" s="7" t="s">
        <v>1249</v>
      </c>
      <c r="H107" s="7" t="s">
        <v>1218</v>
      </c>
      <c r="I107" s="7" t="s">
        <v>845</v>
      </c>
      <c r="J107" s="7" t="s">
        <v>1254</v>
      </c>
      <c r="K107" s="7">
        <v>1813953.95</v>
      </c>
      <c r="L107" s="7" t="s">
        <v>851</v>
      </c>
    </row>
    <row r="108" spans="1:12" ht="15">
      <c r="A108" s="7" t="s">
        <v>1122</v>
      </c>
      <c r="B108" s="7" t="s">
        <v>1223</v>
      </c>
      <c r="C108" s="7" t="s">
        <v>842</v>
      </c>
      <c r="D108" s="7" t="s">
        <v>852</v>
      </c>
      <c r="E108" s="7" t="s">
        <v>1267</v>
      </c>
      <c r="F108" s="7" t="s">
        <v>1268</v>
      </c>
      <c r="G108" s="7" t="s">
        <v>1249</v>
      </c>
      <c r="H108" s="7" t="s">
        <v>1218</v>
      </c>
      <c r="I108" s="7" t="s">
        <v>843</v>
      </c>
      <c r="J108" s="7" t="s">
        <v>1254</v>
      </c>
      <c r="K108" s="7">
        <v>1225421.6399999999</v>
      </c>
      <c r="L108" s="7" t="s">
        <v>853</v>
      </c>
    </row>
    <row r="109" spans="1:12" ht="15">
      <c r="A109" s="7" t="s">
        <v>1122</v>
      </c>
      <c r="B109" s="7" t="s">
        <v>1223</v>
      </c>
      <c r="C109" s="7" t="s">
        <v>842</v>
      </c>
      <c r="D109" s="7" t="s">
        <v>1036</v>
      </c>
      <c r="E109" s="7" t="s">
        <v>1267</v>
      </c>
      <c r="F109" s="7" t="s">
        <v>1268</v>
      </c>
      <c r="G109" s="7" t="s">
        <v>1249</v>
      </c>
      <c r="H109" s="7" t="s">
        <v>1218</v>
      </c>
      <c r="I109" s="7" t="s">
        <v>1037</v>
      </c>
      <c r="J109" s="7" t="s">
        <v>1254</v>
      </c>
      <c r="K109" s="7">
        <v>272252</v>
      </c>
      <c r="L109" s="7" t="s">
        <v>854</v>
      </c>
    </row>
    <row r="110" spans="1:12" ht="15">
      <c r="A110" s="7" t="s">
        <v>1122</v>
      </c>
      <c r="B110" s="7" t="s">
        <v>1223</v>
      </c>
      <c r="C110" s="7" t="s">
        <v>842</v>
      </c>
      <c r="D110" s="7" t="s">
        <v>1038</v>
      </c>
      <c r="E110" s="7" t="s">
        <v>1267</v>
      </c>
      <c r="F110" s="7" t="s">
        <v>1268</v>
      </c>
      <c r="G110" s="7" t="s">
        <v>1249</v>
      </c>
      <c r="H110" s="7" t="s">
        <v>1218</v>
      </c>
      <c r="I110" s="7" t="s">
        <v>157</v>
      </c>
      <c r="J110" s="7" t="s">
        <v>1254</v>
      </c>
      <c r="K110" s="7">
        <v>10209.450000000001</v>
      </c>
      <c r="L110" s="7" t="s">
        <v>855</v>
      </c>
    </row>
    <row r="111" spans="1:12" ht="15">
      <c r="A111" s="92" t="s">
        <v>1122</v>
      </c>
      <c r="B111" s="92" t="s">
        <v>1123</v>
      </c>
      <c r="C111" s="92" t="s">
        <v>842</v>
      </c>
      <c r="D111" s="92" t="s">
        <v>1229</v>
      </c>
      <c r="E111" s="92" t="s">
        <v>3</v>
      </c>
      <c r="F111" s="92" t="s">
        <v>102</v>
      </c>
      <c r="G111" s="92"/>
      <c r="H111" s="92"/>
      <c r="I111" s="92" t="s">
        <v>856</v>
      </c>
      <c r="J111" s="92" t="s">
        <v>1254</v>
      </c>
      <c r="K111" s="92">
        <v>100560</v>
      </c>
      <c r="L111" s="92" t="s">
        <v>857</v>
      </c>
    </row>
    <row r="112" spans="1:12" ht="15">
      <c r="A112" s="92" t="s">
        <v>1122</v>
      </c>
      <c r="B112" s="92" t="s">
        <v>1123</v>
      </c>
      <c r="C112" s="92" t="s">
        <v>842</v>
      </c>
      <c r="D112" s="92" t="s">
        <v>1213</v>
      </c>
      <c r="E112" s="92" t="s">
        <v>3</v>
      </c>
      <c r="F112" s="92" t="s">
        <v>102</v>
      </c>
      <c r="G112" s="92"/>
      <c r="H112" s="92"/>
      <c r="I112" s="92" t="s">
        <v>858</v>
      </c>
      <c r="J112" s="92" t="s">
        <v>1254</v>
      </c>
      <c r="K112" s="92">
        <v>51050</v>
      </c>
      <c r="L112" s="92" t="s">
        <v>859</v>
      </c>
    </row>
    <row r="113" spans="1:12" ht="15">
      <c r="A113" s="92" t="s">
        <v>1122</v>
      </c>
      <c r="B113" s="92" t="s">
        <v>1123</v>
      </c>
      <c r="C113" s="92" t="s">
        <v>842</v>
      </c>
      <c r="D113" s="92" t="s">
        <v>107</v>
      </c>
      <c r="E113" s="92" t="s">
        <v>3</v>
      </c>
      <c r="F113" s="92" t="s">
        <v>102</v>
      </c>
      <c r="G113" s="92"/>
      <c r="H113" s="92"/>
      <c r="I113" s="92" t="s">
        <v>860</v>
      </c>
      <c r="J113" s="92" t="s">
        <v>1254</v>
      </c>
      <c r="K113" s="92">
        <v>7746</v>
      </c>
      <c r="L113" s="92" t="s">
        <v>861</v>
      </c>
    </row>
    <row r="114" spans="1:12" ht="15">
      <c r="A114" s="92" t="s">
        <v>1122</v>
      </c>
      <c r="B114" s="92" t="s">
        <v>1123</v>
      </c>
      <c r="C114" s="92" t="s">
        <v>842</v>
      </c>
      <c r="D114" s="92" t="s">
        <v>1098</v>
      </c>
      <c r="E114" s="92" t="s">
        <v>3</v>
      </c>
      <c r="F114" s="92" t="s">
        <v>102</v>
      </c>
      <c r="G114" s="92"/>
      <c r="H114" s="92"/>
      <c r="I114" s="92" t="s">
        <v>862</v>
      </c>
      <c r="J114" s="92" t="s">
        <v>1254</v>
      </c>
      <c r="K114" s="92">
        <v>10869</v>
      </c>
      <c r="L114" s="92" t="s">
        <v>863</v>
      </c>
    </row>
    <row r="115" spans="1:12" ht="15">
      <c r="A115" s="92" t="s">
        <v>1122</v>
      </c>
      <c r="B115" s="92" t="s">
        <v>1123</v>
      </c>
      <c r="C115" s="92" t="s">
        <v>842</v>
      </c>
      <c r="D115" s="92" t="s">
        <v>1188</v>
      </c>
      <c r="E115" s="92" t="s">
        <v>3</v>
      </c>
      <c r="F115" s="92" t="s">
        <v>102</v>
      </c>
      <c r="G115" s="92"/>
      <c r="H115" s="92"/>
      <c r="I115" s="92" t="s">
        <v>864</v>
      </c>
      <c r="J115" s="92" t="s">
        <v>1254</v>
      </c>
      <c r="K115" s="92">
        <v>42400</v>
      </c>
      <c r="L115" s="92" t="s">
        <v>865</v>
      </c>
    </row>
    <row r="116" spans="1:12" ht="15">
      <c r="A116" s="92" t="s">
        <v>1122</v>
      </c>
      <c r="B116" s="92" t="s">
        <v>1123</v>
      </c>
      <c r="C116" s="92" t="s">
        <v>842</v>
      </c>
      <c r="D116" s="92" t="s">
        <v>1135</v>
      </c>
      <c r="E116" s="92" t="s">
        <v>3</v>
      </c>
      <c r="F116" s="92" t="s">
        <v>102</v>
      </c>
      <c r="G116" s="92"/>
      <c r="H116" s="92"/>
      <c r="I116" s="92" t="s">
        <v>866</v>
      </c>
      <c r="J116" s="92" t="s">
        <v>1254</v>
      </c>
      <c r="K116" s="92">
        <v>2890</v>
      </c>
      <c r="L116" s="92" t="s">
        <v>867</v>
      </c>
    </row>
    <row r="117" spans="1:12" ht="15">
      <c r="A117" s="92" t="s">
        <v>1122</v>
      </c>
      <c r="B117" s="92" t="s">
        <v>1123</v>
      </c>
      <c r="C117" s="92" t="s">
        <v>842</v>
      </c>
      <c r="D117" s="92" t="s">
        <v>1136</v>
      </c>
      <c r="E117" s="92" t="s">
        <v>3</v>
      </c>
      <c r="F117" s="92" t="s">
        <v>102</v>
      </c>
      <c r="G117" s="92"/>
      <c r="H117" s="92"/>
      <c r="I117" s="92" t="s">
        <v>868</v>
      </c>
      <c r="J117" s="92" t="s">
        <v>1254</v>
      </c>
      <c r="K117" s="92">
        <v>32384</v>
      </c>
      <c r="L117" s="92" t="s">
        <v>869</v>
      </c>
    </row>
    <row r="118" spans="1:12" s="50" customFormat="1" ht="15">
      <c r="A118" s="92" t="s">
        <v>1122</v>
      </c>
      <c r="B118" s="92" t="s">
        <v>1123</v>
      </c>
      <c r="C118" s="92" t="s">
        <v>842</v>
      </c>
      <c r="D118" s="92" t="s">
        <v>1095</v>
      </c>
      <c r="E118" s="92" t="s">
        <v>3</v>
      </c>
      <c r="F118" s="92" t="s">
        <v>102</v>
      </c>
      <c r="G118" s="92"/>
      <c r="H118" s="92"/>
      <c r="I118" s="92" t="s">
        <v>870</v>
      </c>
      <c r="J118" s="92" t="s">
        <v>1254</v>
      </c>
      <c r="K118" s="92">
        <v>50362</v>
      </c>
      <c r="L118" s="92" t="s">
        <v>871</v>
      </c>
    </row>
    <row r="119" spans="1:12" s="50" customFormat="1" ht="15">
      <c r="A119" s="92" t="s">
        <v>1122</v>
      </c>
      <c r="B119" s="92" t="s">
        <v>1123</v>
      </c>
      <c r="C119" s="92" t="s">
        <v>842</v>
      </c>
      <c r="D119" s="92" t="s">
        <v>1230</v>
      </c>
      <c r="E119" s="92" t="s">
        <v>3</v>
      </c>
      <c r="F119" s="92" t="s">
        <v>102</v>
      </c>
      <c r="G119" s="92"/>
      <c r="H119" s="92"/>
      <c r="I119" s="92" t="s">
        <v>872</v>
      </c>
      <c r="J119" s="92" t="s">
        <v>1254</v>
      </c>
      <c r="K119" s="92">
        <v>36007</v>
      </c>
      <c r="L119" s="92" t="s">
        <v>873</v>
      </c>
    </row>
    <row r="120" spans="1:12" s="50" customFormat="1" ht="15">
      <c r="A120" s="92" t="s">
        <v>1111</v>
      </c>
      <c r="B120" s="92" t="s">
        <v>106</v>
      </c>
      <c r="C120" s="92" t="s">
        <v>842</v>
      </c>
      <c r="D120" s="92" t="s">
        <v>1229</v>
      </c>
      <c r="E120" s="92" t="s">
        <v>3</v>
      </c>
      <c r="F120" s="92" t="s">
        <v>102</v>
      </c>
      <c r="G120" s="92"/>
      <c r="H120" s="92"/>
      <c r="I120" s="92" t="s">
        <v>856</v>
      </c>
      <c r="J120" s="92" t="s">
        <v>1254</v>
      </c>
      <c r="K120" s="92">
        <v>-100560</v>
      </c>
      <c r="L120" s="92" t="s">
        <v>874</v>
      </c>
    </row>
    <row r="121" spans="1:12" s="50" customFormat="1" ht="15">
      <c r="A121" s="92" t="s">
        <v>1111</v>
      </c>
      <c r="B121" s="92" t="s">
        <v>106</v>
      </c>
      <c r="C121" s="92" t="s">
        <v>842</v>
      </c>
      <c r="D121" s="92" t="s">
        <v>1213</v>
      </c>
      <c r="E121" s="92" t="s">
        <v>3</v>
      </c>
      <c r="F121" s="92" t="s">
        <v>102</v>
      </c>
      <c r="G121" s="92"/>
      <c r="H121" s="92"/>
      <c r="I121" s="92" t="s">
        <v>858</v>
      </c>
      <c r="J121" s="92" t="s">
        <v>1254</v>
      </c>
      <c r="K121" s="92">
        <v>-51050</v>
      </c>
      <c r="L121" s="92" t="s">
        <v>875</v>
      </c>
    </row>
    <row r="122" spans="1:12" s="50" customFormat="1" ht="15">
      <c r="A122" s="92" t="s">
        <v>1111</v>
      </c>
      <c r="B122" s="92" t="s">
        <v>106</v>
      </c>
      <c r="C122" s="92" t="s">
        <v>842</v>
      </c>
      <c r="D122" s="92" t="s">
        <v>107</v>
      </c>
      <c r="E122" s="92" t="s">
        <v>3</v>
      </c>
      <c r="F122" s="92" t="s">
        <v>102</v>
      </c>
      <c r="G122" s="92"/>
      <c r="H122" s="92"/>
      <c r="I122" s="92" t="s">
        <v>860</v>
      </c>
      <c r="J122" s="92" t="s">
        <v>1254</v>
      </c>
      <c r="K122" s="92">
        <v>-7746</v>
      </c>
      <c r="L122" s="92" t="s">
        <v>876</v>
      </c>
    </row>
    <row r="123" spans="1:12" s="50" customFormat="1" ht="15">
      <c r="A123" s="92" t="s">
        <v>1111</v>
      </c>
      <c r="B123" s="92" t="s">
        <v>106</v>
      </c>
      <c r="C123" s="92" t="s">
        <v>842</v>
      </c>
      <c r="D123" s="92" t="s">
        <v>1098</v>
      </c>
      <c r="E123" s="92" t="s">
        <v>3</v>
      </c>
      <c r="F123" s="92" t="s">
        <v>102</v>
      </c>
      <c r="G123" s="92"/>
      <c r="H123" s="92"/>
      <c r="I123" s="92" t="s">
        <v>862</v>
      </c>
      <c r="J123" s="92" t="s">
        <v>1254</v>
      </c>
      <c r="K123" s="92">
        <v>-10869</v>
      </c>
      <c r="L123" s="92" t="s">
        <v>877</v>
      </c>
    </row>
    <row r="124" spans="1:12" s="50" customFormat="1" ht="15">
      <c r="A124" s="92" t="s">
        <v>1111</v>
      </c>
      <c r="B124" s="92" t="s">
        <v>106</v>
      </c>
      <c r="C124" s="92" t="s">
        <v>842</v>
      </c>
      <c r="D124" s="92" t="s">
        <v>1188</v>
      </c>
      <c r="E124" s="92" t="s">
        <v>3</v>
      </c>
      <c r="F124" s="92" t="s">
        <v>102</v>
      </c>
      <c r="G124" s="92"/>
      <c r="H124" s="92"/>
      <c r="I124" s="92" t="s">
        <v>864</v>
      </c>
      <c r="J124" s="92" t="s">
        <v>1254</v>
      </c>
      <c r="K124" s="92">
        <v>-42400</v>
      </c>
      <c r="L124" s="92" t="s">
        <v>878</v>
      </c>
    </row>
    <row r="125" spans="1:12" s="50" customFormat="1" ht="15">
      <c r="A125" s="92" t="s">
        <v>1111</v>
      </c>
      <c r="B125" s="92" t="s">
        <v>106</v>
      </c>
      <c r="C125" s="92" t="s">
        <v>842</v>
      </c>
      <c r="D125" s="92" t="s">
        <v>1135</v>
      </c>
      <c r="E125" s="92" t="s">
        <v>3</v>
      </c>
      <c r="F125" s="92" t="s">
        <v>102</v>
      </c>
      <c r="G125" s="92"/>
      <c r="H125" s="92"/>
      <c r="I125" s="92" t="s">
        <v>866</v>
      </c>
      <c r="J125" s="92" t="s">
        <v>1254</v>
      </c>
      <c r="K125" s="92">
        <v>-2890</v>
      </c>
      <c r="L125" s="92" t="s">
        <v>879</v>
      </c>
    </row>
    <row r="126" spans="1:12" s="50" customFormat="1" ht="15">
      <c r="A126" s="92" t="s">
        <v>1111</v>
      </c>
      <c r="B126" s="92" t="s">
        <v>106</v>
      </c>
      <c r="C126" s="92" t="s">
        <v>842</v>
      </c>
      <c r="D126" s="92" t="s">
        <v>1136</v>
      </c>
      <c r="E126" s="92" t="s">
        <v>3</v>
      </c>
      <c r="F126" s="92" t="s">
        <v>102</v>
      </c>
      <c r="G126" s="92"/>
      <c r="H126" s="92"/>
      <c r="I126" s="92" t="s">
        <v>868</v>
      </c>
      <c r="J126" s="92" t="s">
        <v>1254</v>
      </c>
      <c r="K126" s="92">
        <v>-32384</v>
      </c>
      <c r="L126" s="92" t="s">
        <v>880</v>
      </c>
    </row>
    <row r="127" spans="1:12" s="50" customFormat="1" ht="15">
      <c r="A127" s="92" t="s">
        <v>1111</v>
      </c>
      <c r="B127" s="92" t="s">
        <v>106</v>
      </c>
      <c r="C127" s="92" t="s">
        <v>842</v>
      </c>
      <c r="D127" s="92" t="s">
        <v>1095</v>
      </c>
      <c r="E127" s="92" t="s">
        <v>3</v>
      </c>
      <c r="F127" s="92" t="s">
        <v>102</v>
      </c>
      <c r="G127" s="92"/>
      <c r="H127" s="92"/>
      <c r="I127" s="92" t="s">
        <v>870</v>
      </c>
      <c r="J127" s="92" t="s">
        <v>1254</v>
      </c>
      <c r="K127" s="92">
        <v>-50362</v>
      </c>
      <c r="L127" s="92" t="s">
        <v>881</v>
      </c>
    </row>
    <row r="128" spans="1:12" s="50" customFormat="1" ht="15">
      <c r="A128" s="92" t="s">
        <v>1111</v>
      </c>
      <c r="B128" s="92" t="s">
        <v>106</v>
      </c>
      <c r="C128" s="92" t="s">
        <v>842</v>
      </c>
      <c r="D128" s="92" t="s">
        <v>1230</v>
      </c>
      <c r="E128" s="92" t="s">
        <v>3</v>
      </c>
      <c r="F128" s="92" t="s">
        <v>102</v>
      </c>
      <c r="G128" s="92"/>
      <c r="H128" s="92"/>
      <c r="I128" s="92" t="s">
        <v>872</v>
      </c>
      <c r="J128" s="92" t="s">
        <v>1254</v>
      </c>
      <c r="K128" s="92">
        <v>-36007</v>
      </c>
      <c r="L128" s="92" t="s">
        <v>855</v>
      </c>
    </row>
    <row r="129" spans="1:12" s="50" customFormat="1" ht="15">
      <c r="A129" s="7" t="s">
        <v>1111</v>
      </c>
      <c r="B129" s="7" t="s">
        <v>1130</v>
      </c>
      <c r="C129" s="7" t="s">
        <v>882</v>
      </c>
      <c r="D129" s="7" t="s">
        <v>1213</v>
      </c>
      <c r="E129" s="7" t="s">
        <v>1</v>
      </c>
      <c r="F129" s="7" t="s">
        <v>2</v>
      </c>
      <c r="G129" s="7" t="s">
        <v>1250</v>
      </c>
      <c r="H129" s="7" t="s">
        <v>1218</v>
      </c>
      <c r="I129" s="7" t="s">
        <v>1043</v>
      </c>
      <c r="J129" s="7" t="s">
        <v>1254</v>
      </c>
      <c r="K129" s="7">
        <v>51050</v>
      </c>
      <c r="L129" s="7" t="s">
        <v>883</v>
      </c>
    </row>
    <row r="130" spans="1:12" s="50" customFormat="1" ht="15">
      <c r="A130" s="7" t="s">
        <v>1111</v>
      </c>
      <c r="B130" s="7" t="s">
        <v>884</v>
      </c>
      <c r="C130" s="7" t="s">
        <v>882</v>
      </c>
      <c r="D130" s="7" t="s">
        <v>1044</v>
      </c>
      <c r="E130" s="7" t="s">
        <v>1267</v>
      </c>
      <c r="F130" s="7" t="s">
        <v>1268</v>
      </c>
      <c r="G130" s="7" t="s">
        <v>1250</v>
      </c>
      <c r="H130" s="7" t="s">
        <v>1218</v>
      </c>
      <c r="I130" s="7" t="s">
        <v>1045</v>
      </c>
      <c r="J130" s="7" t="s">
        <v>1254</v>
      </c>
      <c r="K130" s="7">
        <v>10852.52</v>
      </c>
      <c r="L130" s="7" t="s">
        <v>885</v>
      </c>
    </row>
    <row r="131" spans="1:12" ht="15">
      <c r="A131" s="7" t="s">
        <v>1111</v>
      </c>
      <c r="B131" s="7" t="s">
        <v>886</v>
      </c>
      <c r="C131" s="7" t="s">
        <v>882</v>
      </c>
      <c r="D131" s="7" t="s">
        <v>108</v>
      </c>
      <c r="E131" s="7" t="s">
        <v>1269</v>
      </c>
      <c r="F131" s="7" t="s">
        <v>1270</v>
      </c>
      <c r="G131" s="7" t="s">
        <v>1250</v>
      </c>
      <c r="H131" s="7" t="s">
        <v>1218</v>
      </c>
      <c r="I131" s="7" t="s">
        <v>1042</v>
      </c>
      <c r="J131" s="7" t="s">
        <v>1254</v>
      </c>
      <c r="K131" s="7">
        <v>7746.49</v>
      </c>
      <c r="L131" s="7" t="s">
        <v>887</v>
      </c>
    </row>
    <row r="132" spans="1:12" ht="15">
      <c r="A132" s="7" t="s">
        <v>1111</v>
      </c>
      <c r="B132" s="7" t="s">
        <v>884</v>
      </c>
      <c r="C132" s="7" t="s">
        <v>888</v>
      </c>
      <c r="D132" s="7" t="s">
        <v>889</v>
      </c>
      <c r="E132" s="7" t="s">
        <v>1267</v>
      </c>
      <c r="F132" s="7" t="s">
        <v>1268</v>
      </c>
      <c r="G132" s="7" t="s">
        <v>1250</v>
      </c>
      <c r="H132" s="7" t="s">
        <v>1218</v>
      </c>
      <c r="I132" s="7" t="s">
        <v>890</v>
      </c>
      <c r="J132" s="7" t="s">
        <v>1254</v>
      </c>
      <c r="K132" s="7">
        <v>2895.38</v>
      </c>
      <c r="L132" s="7" t="s">
        <v>891</v>
      </c>
    </row>
    <row r="133" spans="1:12" ht="15">
      <c r="A133" s="7" t="s">
        <v>1111</v>
      </c>
      <c r="B133" s="7" t="s">
        <v>884</v>
      </c>
      <c r="C133" s="7" t="s">
        <v>888</v>
      </c>
      <c r="D133" s="7" t="s">
        <v>889</v>
      </c>
      <c r="E133" s="7" t="s">
        <v>135</v>
      </c>
      <c r="F133" s="7" t="s">
        <v>1255</v>
      </c>
      <c r="G133" s="7" t="s">
        <v>1250</v>
      </c>
      <c r="H133" s="7" t="s">
        <v>1218</v>
      </c>
      <c r="I133" s="7" t="s">
        <v>890</v>
      </c>
      <c r="J133" s="7" t="s">
        <v>1254</v>
      </c>
      <c r="K133" s="7">
        <v>-0.01</v>
      </c>
      <c r="L133" s="7" t="s">
        <v>892</v>
      </c>
    </row>
    <row r="134" spans="1:12" ht="15">
      <c r="A134" s="7" t="s">
        <v>1111</v>
      </c>
      <c r="B134" s="7" t="s">
        <v>884</v>
      </c>
      <c r="C134" s="7" t="s">
        <v>893</v>
      </c>
      <c r="D134" s="7" t="s">
        <v>894</v>
      </c>
      <c r="E134" s="7" t="s">
        <v>1267</v>
      </c>
      <c r="F134" s="7" t="s">
        <v>1268</v>
      </c>
      <c r="G134" s="7" t="s">
        <v>1250</v>
      </c>
      <c r="H134" s="7" t="s">
        <v>1218</v>
      </c>
      <c r="I134" s="7" t="s">
        <v>895</v>
      </c>
      <c r="J134" s="7" t="s">
        <v>1254</v>
      </c>
      <c r="K134" s="7">
        <v>32559.62</v>
      </c>
      <c r="L134" s="7" t="s">
        <v>896</v>
      </c>
    </row>
    <row r="135" spans="1:12" ht="15">
      <c r="A135" s="7" t="s">
        <v>1111</v>
      </c>
      <c r="B135" s="7" t="s">
        <v>884</v>
      </c>
      <c r="C135" s="7" t="s">
        <v>893</v>
      </c>
      <c r="D135" s="7" t="s">
        <v>897</v>
      </c>
      <c r="E135" s="7" t="s">
        <v>1267</v>
      </c>
      <c r="F135" s="7" t="s">
        <v>1268</v>
      </c>
      <c r="G135" s="7" t="s">
        <v>1250</v>
      </c>
      <c r="H135" s="7" t="s">
        <v>1218</v>
      </c>
      <c r="I135" s="7" t="s">
        <v>898</v>
      </c>
      <c r="J135" s="7" t="s">
        <v>1254</v>
      </c>
      <c r="K135" s="7">
        <v>11766.47</v>
      </c>
      <c r="L135" s="7" t="s">
        <v>899</v>
      </c>
    </row>
    <row r="136" spans="1:12" ht="15">
      <c r="A136" s="7" t="s">
        <v>1111</v>
      </c>
      <c r="B136" s="7" t="s">
        <v>884</v>
      </c>
      <c r="C136" s="7" t="s">
        <v>893</v>
      </c>
      <c r="D136" s="7" t="s">
        <v>897</v>
      </c>
      <c r="E136" s="7" t="s">
        <v>135</v>
      </c>
      <c r="F136" s="7" t="s">
        <v>1255</v>
      </c>
      <c r="G136" s="7" t="s">
        <v>1250</v>
      </c>
      <c r="H136" s="7" t="s">
        <v>1218</v>
      </c>
      <c r="I136" s="7" t="s">
        <v>898</v>
      </c>
      <c r="J136" s="7" t="s">
        <v>1254</v>
      </c>
      <c r="K136" s="7">
        <v>-0.01</v>
      </c>
      <c r="L136" s="7" t="s">
        <v>900</v>
      </c>
    </row>
    <row r="137" spans="1:12" ht="15">
      <c r="A137" s="7" t="s">
        <v>1111</v>
      </c>
      <c r="B137" s="7" t="s">
        <v>901</v>
      </c>
      <c r="C137" s="7" t="s">
        <v>893</v>
      </c>
      <c r="D137" s="7" t="s">
        <v>894</v>
      </c>
      <c r="E137" s="7" t="s">
        <v>1271</v>
      </c>
      <c r="F137" s="7" t="s">
        <v>0</v>
      </c>
      <c r="G137" s="7" t="s">
        <v>1250</v>
      </c>
      <c r="H137" s="7" t="s">
        <v>1218</v>
      </c>
      <c r="I137" s="7" t="s">
        <v>895</v>
      </c>
      <c r="J137" s="7" t="s">
        <v>1254</v>
      </c>
      <c r="K137" s="7">
        <v>68000</v>
      </c>
      <c r="L137" s="7" t="s">
        <v>902</v>
      </c>
    </row>
    <row r="138" spans="1:12" ht="15">
      <c r="A138" s="7" t="s">
        <v>1111</v>
      </c>
      <c r="B138" s="7" t="s">
        <v>901</v>
      </c>
      <c r="C138" s="7" t="s">
        <v>893</v>
      </c>
      <c r="D138" s="7" t="s">
        <v>897</v>
      </c>
      <c r="E138" s="7" t="s">
        <v>1271</v>
      </c>
      <c r="F138" s="7" t="s">
        <v>0</v>
      </c>
      <c r="G138" s="7" t="s">
        <v>1250</v>
      </c>
      <c r="H138" s="7" t="s">
        <v>1218</v>
      </c>
      <c r="I138" s="7" t="s">
        <v>898</v>
      </c>
      <c r="J138" s="7" t="s">
        <v>1254</v>
      </c>
      <c r="K138" s="7">
        <v>24269.17</v>
      </c>
      <c r="L138" s="7" t="s">
        <v>903</v>
      </c>
    </row>
    <row r="139" spans="1:12" ht="15">
      <c r="A139" s="7" t="s">
        <v>1111</v>
      </c>
      <c r="B139" s="7" t="s">
        <v>884</v>
      </c>
      <c r="C139" s="7" t="s">
        <v>904</v>
      </c>
      <c r="D139" s="7" t="s">
        <v>1046</v>
      </c>
      <c r="E139" s="7" t="s">
        <v>1267</v>
      </c>
      <c r="F139" s="7" t="s">
        <v>1268</v>
      </c>
      <c r="G139" s="7" t="s">
        <v>1250</v>
      </c>
      <c r="H139" s="7" t="s">
        <v>1218</v>
      </c>
      <c r="I139" s="7" t="s">
        <v>1047</v>
      </c>
      <c r="J139" s="7" t="s">
        <v>1254</v>
      </c>
      <c r="K139" s="7">
        <v>42300</v>
      </c>
      <c r="L139" s="7" t="s">
        <v>905</v>
      </c>
    </row>
    <row r="140" spans="1:12" ht="15">
      <c r="A140" s="7" t="s">
        <v>1111</v>
      </c>
      <c r="B140" s="7" t="s">
        <v>901</v>
      </c>
      <c r="C140" s="7" t="s">
        <v>904</v>
      </c>
      <c r="D140" s="7" t="s">
        <v>906</v>
      </c>
      <c r="E140" s="7" t="s">
        <v>1271</v>
      </c>
      <c r="F140" s="7" t="s">
        <v>0</v>
      </c>
      <c r="G140" s="7" t="s">
        <v>1250</v>
      </c>
      <c r="H140" s="7" t="s">
        <v>1218</v>
      </c>
      <c r="I140" s="7" t="s">
        <v>907</v>
      </c>
      <c r="J140" s="7" t="s">
        <v>1254</v>
      </c>
      <c r="K140" s="7">
        <v>32437.97</v>
      </c>
      <c r="L140" s="7" t="s">
        <v>908</v>
      </c>
    </row>
    <row r="141" spans="1:12" ht="15">
      <c r="A141" s="7" t="s">
        <v>1111</v>
      </c>
      <c r="B141" s="7" t="s">
        <v>884</v>
      </c>
      <c r="C141" s="7" t="s">
        <v>909</v>
      </c>
      <c r="D141" s="7" t="s">
        <v>910</v>
      </c>
      <c r="E141" s="7" t="s">
        <v>1267</v>
      </c>
      <c r="F141" s="7" t="s">
        <v>1268</v>
      </c>
      <c r="G141" s="7" t="s">
        <v>1250</v>
      </c>
      <c r="H141" s="7" t="s">
        <v>1218</v>
      </c>
      <c r="I141" s="7" t="s">
        <v>911</v>
      </c>
      <c r="J141" s="7" t="s">
        <v>1254</v>
      </c>
      <c r="K141" s="7">
        <v>13325.01</v>
      </c>
      <c r="L141" s="7" t="s">
        <v>912</v>
      </c>
    </row>
    <row r="142" spans="1:12" ht="15">
      <c r="A142" s="7" t="s">
        <v>1111</v>
      </c>
      <c r="B142" s="7" t="s">
        <v>901</v>
      </c>
      <c r="C142" s="7" t="s">
        <v>909</v>
      </c>
      <c r="D142" s="7" t="s">
        <v>910</v>
      </c>
      <c r="E142" s="7" t="s">
        <v>1271</v>
      </c>
      <c r="F142" s="7" t="s">
        <v>0</v>
      </c>
      <c r="G142" s="7" t="s">
        <v>1250</v>
      </c>
      <c r="H142" s="7" t="s">
        <v>1218</v>
      </c>
      <c r="I142" s="7" t="s">
        <v>911</v>
      </c>
      <c r="J142" s="7" t="s">
        <v>1254</v>
      </c>
      <c r="K142" s="7">
        <v>37131.56</v>
      </c>
      <c r="L142" s="7" t="s">
        <v>913</v>
      </c>
    </row>
    <row r="143" spans="1:12" ht="15">
      <c r="A143" s="7" t="s">
        <v>1111</v>
      </c>
      <c r="B143" s="7" t="s">
        <v>884</v>
      </c>
      <c r="C143" s="7" t="s">
        <v>914</v>
      </c>
      <c r="D143" s="7" t="s">
        <v>915</v>
      </c>
      <c r="E143" s="7" t="s">
        <v>1096</v>
      </c>
      <c r="F143" s="7" t="s">
        <v>1097</v>
      </c>
      <c r="G143" s="7" t="s">
        <v>1253</v>
      </c>
      <c r="H143" s="7" t="s">
        <v>1253</v>
      </c>
      <c r="I143" s="7" t="s">
        <v>916</v>
      </c>
      <c r="J143" s="7" t="s">
        <v>1254</v>
      </c>
      <c r="K143" s="7">
        <v>389272.38</v>
      </c>
      <c r="L143" s="7" t="s">
        <v>917</v>
      </c>
    </row>
    <row r="144" spans="1:12" ht="15">
      <c r="A144" s="7" t="s">
        <v>1111</v>
      </c>
      <c r="B144" s="7" t="s">
        <v>886</v>
      </c>
      <c r="C144" s="7" t="s">
        <v>914</v>
      </c>
      <c r="D144" s="7" t="s">
        <v>1231</v>
      </c>
      <c r="E144" s="7" t="s">
        <v>1269</v>
      </c>
      <c r="F144" s="7" t="s">
        <v>1270</v>
      </c>
      <c r="G144" s="7" t="s">
        <v>31</v>
      </c>
      <c r="H144" s="7" t="s">
        <v>31</v>
      </c>
      <c r="I144" s="7" t="s">
        <v>918</v>
      </c>
      <c r="J144" s="7" t="s">
        <v>1254</v>
      </c>
      <c r="K144" s="7">
        <v>117898.74</v>
      </c>
      <c r="L144" s="7" t="s">
        <v>919</v>
      </c>
    </row>
    <row r="145" spans="1:12" ht="15">
      <c r="A145" s="7" t="s">
        <v>1111</v>
      </c>
      <c r="B145" s="7" t="s">
        <v>884</v>
      </c>
      <c r="C145" s="7" t="s">
        <v>920</v>
      </c>
      <c r="D145" s="7" t="s">
        <v>921</v>
      </c>
      <c r="E145" s="7" t="s">
        <v>1267</v>
      </c>
      <c r="F145" s="7" t="s">
        <v>1268</v>
      </c>
      <c r="G145" s="7" t="s">
        <v>1250</v>
      </c>
      <c r="H145" s="7" t="s">
        <v>1218</v>
      </c>
      <c r="I145" s="7" t="s">
        <v>922</v>
      </c>
      <c r="J145" s="7" t="s">
        <v>1254</v>
      </c>
      <c r="K145" s="7">
        <v>75193.42</v>
      </c>
      <c r="L145" s="7" t="s">
        <v>923</v>
      </c>
    </row>
    <row r="146" spans="1:12" s="50" customFormat="1" ht="15">
      <c r="A146" s="7" t="s">
        <v>1111</v>
      </c>
      <c r="B146" s="7" t="s">
        <v>886</v>
      </c>
      <c r="C146" s="7" t="s">
        <v>920</v>
      </c>
      <c r="D146" s="7" t="s">
        <v>109</v>
      </c>
      <c r="E146" s="7" t="s">
        <v>1269</v>
      </c>
      <c r="F146" s="7" t="s">
        <v>1270</v>
      </c>
      <c r="G146" s="7" t="s">
        <v>1250</v>
      </c>
      <c r="H146" s="7" t="s">
        <v>1218</v>
      </c>
      <c r="I146" s="7" t="s">
        <v>922</v>
      </c>
      <c r="J146" s="7" t="s">
        <v>1254</v>
      </c>
      <c r="K146" s="7">
        <v>161254.65</v>
      </c>
      <c r="L146" s="7" t="s">
        <v>924</v>
      </c>
    </row>
    <row r="147" spans="1:12" s="50" customFormat="1" ht="15">
      <c r="A147" s="7" t="s">
        <v>1111</v>
      </c>
      <c r="B147" s="7" t="s">
        <v>886</v>
      </c>
      <c r="C147" s="7" t="s">
        <v>925</v>
      </c>
      <c r="D147" s="7" t="s">
        <v>1254</v>
      </c>
      <c r="E147" s="7" t="s">
        <v>1099</v>
      </c>
      <c r="F147" s="7" t="s">
        <v>1100</v>
      </c>
      <c r="G147" s="7" t="s">
        <v>1253</v>
      </c>
      <c r="H147" s="7" t="s">
        <v>1253</v>
      </c>
      <c r="I147" s="7" t="s">
        <v>926</v>
      </c>
      <c r="J147" s="7" t="s">
        <v>1254</v>
      </c>
      <c r="K147" s="7">
        <v>17414.439999999999</v>
      </c>
      <c r="L147" s="7" t="s">
        <v>927</v>
      </c>
    </row>
    <row r="148" spans="1:12" s="50" customFormat="1" ht="15">
      <c r="A148" s="7" t="s">
        <v>1111</v>
      </c>
      <c r="B148" s="7" t="s">
        <v>886</v>
      </c>
      <c r="C148" s="7" t="s">
        <v>925</v>
      </c>
      <c r="D148" s="7" t="s">
        <v>1254</v>
      </c>
      <c r="E148" s="7" t="s">
        <v>1099</v>
      </c>
      <c r="F148" s="7" t="s">
        <v>1100</v>
      </c>
      <c r="G148" s="7" t="s">
        <v>31</v>
      </c>
      <c r="H148" s="7" t="s">
        <v>31</v>
      </c>
      <c r="I148" s="7" t="s">
        <v>928</v>
      </c>
      <c r="J148" s="7" t="s">
        <v>1254</v>
      </c>
      <c r="K148" s="7">
        <v>15107.09</v>
      </c>
      <c r="L148" s="7" t="s">
        <v>929</v>
      </c>
    </row>
    <row r="149" spans="1:12" s="50" customFormat="1" ht="15">
      <c r="A149" s="7" t="s">
        <v>1111</v>
      </c>
      <c r="B149" s="7" t="s">
        <v>1130</v>
      </c>
      <c r="C149" s="7" t="s">
        <v>930</v>
      </c>
      <c r="D149" s="7" t="s">
        <v>16</v>
      </c>
      <c r="E149" s="7" t="s">
        <v>1</v>
      </c>
      <c r="F149" s="7" t="s">
        <v>2</v>
      </c>
      <c r="G149" s="7" t="s">
        <v>31</v>
      </c>
      <c r="H149" s="7" t="s">
        <v>31</v>
      </c>
      <c r="I149" s="7" t="s">
        <v>1048</v>
      </c>
      <c r="J149" s="7" t="s">
        <v>1254</v>
      </c>
      <c r="K149" s="7">
        <v>9832.4599999999991</v>
      </c>
      <c r="L149" s="7" t="s">
        <v>931</v>
      </c>
    </row>
    <row r="150" spans="1:12" s="50" customFormat="1" ht="15">
      <c r="A150" s="7" t="s">
        <v>1111</v>
      </c>
      <c r="B150" s="7" t="s">
        <v>901</v>
      </c>
      <c r="C150" s="7" t="s">
        <v>932</v>
      </c>
      <c r="D150" s="7" t="s">
        <v>933</v>
      </c>
      <c r="E150" s="7" t="s">
        <v>1271</v>
      </c>
      <c r="F150" s="7" t="s">
        <v>0</v>
      </c>
      <c r="G150" s="7" t="s">
        <v>1250</v>
      </c>
      <c r="H150" s="7" t="s">
        <v>1218</v>
      </c>
      <c r="I150" s="7" t="s">
        <v>934</v>
      </c>
      <c r="J150" s="7" t="s">
        <v>1254</v>
      </c>
      <c r="K150" s="7">
        <v>38539.68</v>
      </c>
      <c r="L150" s="7" t="s">
        <v>935</v>
      </c>
    </row>
    <row r="151" spans="1:12" s="50" customFormat="1" ht="15">
      <c r="A151" s="7" t="s">
        <v>1111</v>
      </c>
      <c r="B151" s="7" t="s">
        <v>901</v>
      </c>
      <c r="C151" s="7" t="s">
        <v>936</v>
      </c>
      <c r="D151" s="7" t="s">
        <v>144</v>
      </c>
      <c r="E151" s="7" t="s">
        <v>1271</v>
      </c>
      <c r="F151" s="7" t="s">
        <v>0</v>
      </c>
      <c r="G151" s="7" t="s">
        <v>31</v>
      </c>
      <c r="H151" s="7" t="s">
        <v>31</v>
      </c>
      <c r="I151" s="7" t="s">
        <v>145</v>
      </c>
      <c r="J151" s="7" t="s">
        <v>1254</v>
      </c>
      <c r="K151" s="7">
        <v>27942.12</v>
      </c>
      <c r="L151" s="7" t="s">
        <v>937</v>
      </c>
    </row>
    <row r="152" spans="1:12" s="50" customFormat="1" ht="15">
      <c r="A152" s="7" t="s">
        <v>1111</v>
      </c>
      <c r="B152" s="7" t="s">
        <v>901</v>
      </c>
      <c r="C152" s="7" t="s">
        <v>936</v>
      </c>
      <c r="D152" s="7" t="s">
        <v>146</v>
      </c>
      <c r="E152" s="7" t="s">
        <v>1271</v>
      </c>
      <c r="F152" s="7" t="s">
        <v>0</v>
      </c>
      <c r="G152" s="7" t="s">
        <v>1250</v>
      </c>
      <c r="H152" s="7" t="s">
        <v>1218</v>
      </c>
      <c r="I152" s="7" t="s">
        <v>147</v>
      </c>
      <c r="J152" s="7" t="s">
        <v>1254</v>
      </c>
      <c r="K152" s="7">
        <v>21619.82</v>
      </c>
      <c r="L152" s="7" t="s">
        <v>938</v>
      </c>
    </row>
    <row r="153" spans="1:12" s="50" customFormat="1" ht="15">
      <c r="A153" s="7" t="s">
        <v>1111</v>
      </c>
      <c r="B153" s="7" t="s">
        <v>884</v>
      </c>
      <c r="C153" s="7" t="s">
        <v>939</v>
      </c>
      <c r="D153" s="7" t="s">
        <v>940</v>
      </c>
      <c r="E153" s="7" t="s">
        <v>1267</v>
      </c>
      <c r="F153" s="7" t="s">
        <v>1268</v>
      </c>
      <c r="G153" s="7" t="s">
        <v>1249</v>
      </c>
      <c r="H153" s="7" t="s">
        <v>1218</v>
      </c>
      <c r="I153" s="7" t="s">
        <v>941</v>
      </c>
      <c r="J153" s="7" t="s">
        <v>1254</v>
      </c>
      <c r="K153" s="7">
        <v>2449836.38</v>
      </c>
      <c r="L153" s="7" t="s">
        <v>942</v>
      </c>
    </row>
    <row r="154" spans="1:12" s="50" customFormat="1" ht="15">
      <c r="A154" s="7" t="s">
        <v>1111</v>
      </c>
      <c r="B154" s="7" t="s">
        <v>884</v>
      </c>
      <c r="C154" s="7" t="s">
        <v>939</v>
      </c>
      <c r="D154" s="7" t="s">
        <v>940</v>
      </c>
      <c r="E154" s="7" t="s">
        <v>135</v>
      </c>
      <c r="F154" s="7" t="s">
        <v>1255</v>
      </c>
      <c r="G154" s="7" t="s">
        <v>1249</v>
      </c>
      <c r="H154" s="7" t="s">
        <v>1218</v>
      </c>
      <c r="I154" s="7" t="s">
        <v>941</v>
      </c>
      <c r="J154" s="7" t="s">
        <v>1254</v>
      </c>
      <c r="K154" s="7">
        <v>-0.01</v>
      </c>
      <c r="L154" s="7" t="s">
        <v>943</v>
      </c>
    </row>
    <row r="155" spans="1:12" s="50" customFormat="1" ht="15">
      <c r="A155" s="7" t="s">
        <v>1111</v>
      </c>
      <c r="B155" s="7" t="s">
        <v>886</v>
      </c>
      <c r="C155" s="7" t="s">
        <v>939</v>
      </c>
      <c r="D155" s="7" t="s">
        <v>944</v>
      </c>
      <c r="E155" s="7" t="s">
        <v>1269</v>
      </c>
      <c r="F155" s="7" t="s">
        <v>1270</v>
      </c>
      <c r="G155" s="7" t="s">
        <v>1249</v>
      </c>
      <c r="H155" s="7" t="s">
        <v>1218</v>
      </c>
      <c r="I155" s="7" t="s">
        <v>941</v>
      </c>
      <c r="J155" s="7" t="s">
        <v>1254</v>
      </c>
      <c r="K155" s="7">
        <v>393750</v>
      </c>
      <c r="L155" s="7" t="s">
        <v>945</v>
      </c>
    </row>
    <row r="156" spans="1:12" s="50" customFormat="1" ht="15">
      <c r="A156" s="7" t="s">
        <v>1111</v>
      </c>
      <c r="B156" s="7" t="s">
        <v>886</v>
      </c>
      <c r="C156" s="7" t="s">
        <v>939</v>
      </c>
      <c r="D156" s="7" t="s">
        <v>18</v>
      </c>
      <c r="E156" s="7" t="s">
        <v>1269</v>
      </c>
      <c r="F156" s="7" t="s">
        <v>1270</v>
      </c>
      <c r="G156" s="7" t="s">
        <v>31</v>
      </c>
      <c r="H156" s="7" t="s">
        <v>31</v>
      </c>
      <c r="I156" s="7" t="s">
        <v>1049</v>
      </c>
      <c r="J156" s="7" t="s">
        <v>1254</v>
      </c>
      <c r="K156" s="7">
        <v>2306.44</v>
      </c>
      <c r="L156" s="7" t="s">
        <v>946</v>
      </c>
    </row>
    <row r="157" spans="1:12" s="50" customFormat="1" ht="15">
      <c r="A157" s="32" t="s">
        <v>1111</v>
      </c>
      <c r="B157" s="32" t="s">
        <v>947</v>
      </c>
      <c r="C157" s="32" t="s">
        <v>948</v>
      </c>
      <c r="D157" s="32" t="s">
        <v>112</v>
      </c>
      <c r="E157" s="32" t="s">
        <v>3</v>
      </c>
      <c r="F157" s="32" t="s">
        <v>102</v>
      </c>
      <c r="G157" s="32" t="s">
        <v>1250</v>
      </c>
      <c r="H157" s="32" t="s">
        <v>1218</v>
      </c>
      <c r="I157" s="32" t="s">
        <v>1052</v>
      </c>
      <c r="J157" s="32" t="s">
        <v>1254</v>
      </c>
      <c r="K157" s="32">
        <v>42674</v>
      </c>
      <c r="L157" s="32" t="s">
        <v>949</v>
      </c>
    </row>
    <row r="158" spans="1:12" s="50" customFormat="1" ht="15">
      <c r="A158" s="32" t="s">
        <v>1111</v>
      </c>
      <c r="B158" s="32" t="s">
        <v>947</v>
      </c>
      <c r="C158" s="32" t="s">
        <v>948</v>
      </c>
      <c r="D158" s="32" t="s">
        <v>1214</v>
      </c>
      <c r="E158" s="32" t="s">
        <v>3</v>
      </c>
      <c r="F158" s="32" t="s">
        <v>102</v>
      </c>
      <c r="G158" s="32" t="s">
        <v>1250</v>
      </c>
      <c r="H158" s="32" t="s">
        <v>1218</v>
      </c>
      <c r="I158" s="32" t="s">
        <v>950</v>
      </c>
      <c r="J158" s="32" t="s">
        <v>1254</v>
      </c>
      <c r="K158" s="32">
        <v>130000</v>
      </c>
      <c r="L158" s="32" t="s">
        <v>951</v>
      </c>
    </row>
    <row r="159" spans="1:12" ht="15">
      <c r="A159" s="32" t="s">
        <v>1111</v>
      </c>
      <c r="B159" s="32" t="s">
        <v>947</v>
      </c>
      <c r="C159" s="32" t="s">
        <v>948</v>
      </c>
      <c r="D159" s="32" t="s">
        <v>1215</v>
      </c>
      <c r="E159" s="32" t="s">
        <v>3</v>
      </c>
      <c r="F159" s="32" t="s">
        <v>102</v>
      </c>
      <c r="G159" s="32" t="s">
        <v>1250</v>
      </c>
      <c r="H159" s="32" t="s">
        <v>1218</v>
      </c>
      <c r="I159" s="32" t="s">
        <v>952</v>
      </c>
      <c r="J159" s="32" t="s">
        <v>1254</v>
      </c>
      <c r="K159" s="32">
        <v>14500</v>
      </c>
      <c r="L159" s="32" t="s">
        <v>953</v>
      </c>
    </row>
    <row r="160" spans="1:12" ht="15">
      <c r="A160" s="32" t="s">
        <v>1111</v>
      </c>
      <c r="B160" s="32" t="s">
        <v>947</v>
      </c>
      <c r="C160" s="32" t="s">
        <v>948</v>
      </c>
      <c r="D160" s="32" t="s">
        <v>1234</v>
      </c>
      <c r="E160" s="32" t="s">
        <v>3</v>
      </c>
      <c r="F160" s="32" t="s">
        <v>102</v>
      </c>
      <c r="G160" s="32" t="s">
        <v>1250</v>
      </c>
      <c r="H160" s="32" t="s">
        <v>1218</v>
      </c>
      <c r="I160" s="32" t="s">
        <v>954</v>
      </c>
      <c r="J160" s="32" t="s">
        <v>1254</v>
      </c>
      <c r="K160" s="32">
        <v>43308</v>
      </c>
      <c r="L160" s="32" t="s">
        <v>955</v>
      </c>
    </row>
    <row r="161" spans="1:12" ht="15">
      <c r="A161" s="32" t="s">
        <v>1111</v>
      </c>
      <c r="B161" s="32" t="s">
        <v>947</v>
      </c>
      <c r="C161" s="32" t="s">
        <v>948</v>
      </c>
      <c r="D161" s="32" t="s">
        <v>113</v>
      </c>
      <c r="E161" s="32" t="s">
        <v>3</v>
      </c>
      <c r="F161" s="32" t="s">
        <v>102</v>
      </c>
      <c r="G161" s="32" t="s">
        <v>1250</v>
      </c>
      <c r="H161" s="32" t="s">
        <v>1218</v>
      </c>
      <c r="I161" s="32" t="s">
        <v>956</v>
      </c>
      <c r="J161" s="32" t="s">
        <v>1254</v>
      </c>
      <c r="K161" s="32">
        <v>32490</v>
      </c>
      <c r="L161" s="32" t="s">
        <v>957</v>
      </c>
    </row>
    <row r="162" spans="1:12" ht="15">
      <c r="A162" s="32" t="s">
        <v>1111</v>
      </c>
      <c r="B162" s="32" t="s">
        <v>947</v>
      </c>
      <c r="C162" s="32" t="s">
        <v>948</v>
      </c>
      <c r="D162" s="32" t="s">
        <v>1233</v>
      </c>
      <c r="E162" s="32" t="s">
        <v>3</v>
      </c>
      <c r="F162" s="32" t="s">
        <v>102</v>
      </c>
      <c r="G162" s="32" t="s">
        <v>1250</v>
      </c>
      <c r="H162" s="32" t="s">
        <v>1218</v>
      </c>
      <c r="I162" s="32" t="s">
        <v>958</v>
      </c>
      <c r="J162" s="32" t="s">
        <v>1254</v>
      </c>
      <c r="K162" s="32">
        <v>64463</v>
      </c>
      <c r="L162" s="32" t="s">
        <v>959</v>
      </c>
    </row>
    <row r="163" spans="1:12" ht="15">
      <c r="A163" s="32" t="s">
        <v>1111</v>
      </c>
      <c r="B163" s="32" t="s">
        <v>947</v>
      </c>
      <c r="C163" s="32" t="s">
        <v>948</v>
      </c>
      <c r="D163" s="32" t="s">
        <v>960</v>
      </c>
      <c r="E163" s="32" t="s">
        <v>3</v>
      </c>
      <c r="F163" s="32" t="s">
        <v>102</v>
      </c>
      <c r="G163" s="32" t="s">
        <v>1250</v>
      </c>
      <c r="H163" s="32" t="s">
        <v>1218</v>
      </c>
      <c r="I163" s="32" t="s">
        <v>961</v>
      </c>
      <c r="J163" s="32" t="s">
        <v>1254</v>
      </c>
      <c r="K163" s="32">
        <v>31250</v>
      </c>
      <c r="L163" s="32" t="s">
        <v>962</v>
      </c>
    </row>
    <row r="164" spans="1:12" ht="15">
      <c r="A164" s="32" t="s">
        <v>1111</v>
      </c>
      <c r="B164" s="32" t="s">
        <v>947</v>
      </c>
      <c r="C164" s="32" t="s">
        <v>948</v>
      </c>
      <c r="D164" s="32" t="s">
        <v>1184</v>
      </c>
      <c r="E164" s="32" t="s">
        <v>3</v>
      </c>
      <c r="F164" s="32" t="s">
        <v>102</v>
      </c>
      <c r="G164" s="32" t="s">
        <v>1250</v>
      </c>
      <c r="H164" s="32" t="s">
        <v>1218</v>
      </c>
      <c r="I164" s="32" t="s">
        <v>961</v>
      </c>
      <c r="J164" s="32" t="s">
        <v>1254</v>
      </c>
      <c r="K164" s="32">
        <v>21300</v>
      </c>
      <c r="L164" s="32" t="s">
        <v>963</v>
      </c>
    </row>
    <row r="165" spans="1:12" ht="15">
      <c r="A165" s="32" t="s">
        <v>1111</v>
      </c>
      <c r="B165" s="32" t="s">
        <v>947</v>
      </c>
      <c r="C165" s="32" t="s">
        <v>948</v>
      </c>
      <c r="D165" s="32" t="s">
        <v>964</v>
      </c>
      <c r="E165" s="32" t="s">
        <v>3</v>
      </c>
      <c r="F165" s="32" t="s">
        <v>102</v>
      </c>
      <c r="G165" s="32" t="s">
        <v>1250</v>
      </c>
      <c r="H165" s="32" t="s">
        <v>1218</v>
      </c>
      <c r="I165" s="32" t="s">
        <v>965</v>
      </c>
      <c r="J165" s="32" t="s">
        <v>1254</v>
      </c>
      <c r="K165" s="32">
        <v>4784</v>
      </c>
      <c r="L165" s="32" t="s">
        <v>966</v>
      </c>
    </row>
    <row r="166" spans="1:12" ht="15">
      <c r="A166" s="32" t="s">
        <v>1111</v>
      </c>
      <c r="B166" s="32" t="s">
        <v>947</v>
      </c>
      <c r="C166" s="32" t="s">
        <v>948</v>
      </c>
      <c r="D166" s="32" t="s">
        <v>111</v>
      </c>
      <c r="E166" s="32" t="s">
        <v>3</v>
      </c>
      <c r="F166" s="32" t="s">
        <v>102</v>
      </c>
      <c r="G166" s="32" t="s">
        <v>1250</v>
      </c>
      <c r="H166" s="32" t="s">
        <v>1218</v>
      </c>
      <c r="I166" s="32" t="s">
        <v>1064</v>
      </c>
      <c r="J166" s="32" t="s">
        <v>1254</v>
      </c>
      <c r="K166" s="32">
        <v>20437</v>
      </c>
      <c r="L166" s="32" t="s">
        <v>967</v>
      </c>
    </row>
    <row r="167" spans="1:12" ht="15">
      <c r="A167" s="32" t="s">
        <v>1111</v>
      </c>
      <c r="B167" s="32" t="s">
        <v>947</v>
      </c>
      <c r="C167" s="32" t="s">
        <v>948</v>
      </c>
      <c r="D167" s="32" t="s">
        <v>968</v>
      </c>
      <c r="E167" s="32" t="s">
        <v>3</v>
      </c>
      <c r="F167" s="32" t="s">
        <v>102</v>
      </c>
      <c r="G167" s="32" t="s">
        <v>1250</v>
      </c>
      <c r="H167" s="32" t="s">
        <v>1218</v>
      </c>
      <c r="I167" s="32" t="s">
        <v>969</v>
      </c>
      <c r="J167" s="32" t="s">
        <v>1254</v>
      </c>
      <c r="K167" s="32">
        <v>148200</v>
      </c>
      <c r="L167" s="32" t="s">
        <v>970</v>
      </c>
    </row>
    <row r="168" spans="1:12" ht="15">
      <c r="A168" s="32" t="s">
        <v>1111</v>
      </c>
      <c r="B168" s="32" t="s">
        <v>947</v>
      </c>
      <c r="C168" s="32" t="s">
        <v>948</v>
      </c>
      <c r="D168" s="32" t="s">
        <v>971</v>
      </c>
      <c r="E168" s="32" t="s">
        <v>3</v>
      </c>
      <c r="F168" s="32" t="s">
        <v>102</v>
      </c>
      <c r="G168" s="32" t="s">
        <v>1250</v>
      </c>
      <c r="H168" s="32" t="s">
        <v>1218</v>
      </c>
      <c r="I168" s="32" t="s">
        <v>972</v>
      </c>
      <c r="J168" s="32" t="s">
        <v>1254</v>
      </c>
      <c r="K168" s="32">
        <v>386153</v>
      </c>
      <c r="L168" s="32" t="s">
        <v>973</v>
      </c>
    </row>
    <row r="169" spans="1:12" ht="15">
      <c r="A169" s="7" t="s">
        <v>1111</v>
      </c>
      <c r="B169" s="7" t="s">
        <v>1067</v>
      </c>
      <c r="C169" s="7" t="s">
        <v>1254</v>
      </c>
      <c r="D169" s="7" t="s">
        <v>1254</v>
      </c>
      <c r="E169" s="7" t="s">
        <v>1254</v>
      </c>
      <c r="F169" s="7" t="s">
        <v>1254</v>
      </c>
      <c r="G169" s="7"/>
      <c r="H169" s="7"/>
      <c r="I169" s="7" t="s">
        <v>1254</v>
      </c>
      <c r="J169" s="7" t="s">
        <v>1254</v>
      </c>
      <c r="K169" s="7">
        <v>13809483.199999999</v>
      </c>
      <c r="L169" s="8">
        <v>13809483.199999999</v>
      </c>
    </row>
    <row r="170" spans="1:12" ht="1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1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</row>
    <row r="172" spans="1:12" ht="1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1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</row>
    <row r="174" spans="1:12" ht="1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1:12" ht="1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1:12" ht="1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2" ht="15">
      <c r="A177" s="7"/>
    </row>
    <row r="178" spans="1:12" ht="15">
      <c r="A178" s="7"/>
    </row>
    <row r="179" spans="1:12" ht="15.75">
      <c r="A179" s="7"/>
      <c r="I179" s="33" t="s">
        <v>1237</v>
      </c>
    </row>
    <row r="180" spans="1:12" ht="15">
      <c r="A180" s="7"/>
      <c r="I180" s="7" t="s">
        <v>1253</v>
      </c>
      <c r="K180" s="37">
        <f>SUMIF($H$17:$H$156,I180,$K$17:$K$156)</f>
        <v>457690.91000000003</v>
      </c>
    </row>
    <row r="181" spans="1:12" ht="15">
      <c r="A181" s="7"/>
      <c r="I181" s="7" t="s">
        <v>4</v>
      </c>
      <c r="K181" s="37">
        <f>SUMIF($H$17:$H$156,I181,$K$17:$K$156)</f>
        <v>0</v>
      </c>
    </row>
    <row r="182" spans="1:12" ht="15">
      <c r="A182" s="7"/>
      <c r="I182" s="7" t="s">
        <v>31</v>
      </c>
      <c r="K182" s="37">
        <f>SUMIF($H$17:$H$156,I182,$K$17:$K$156)</f>
        <v>293218.73</v>
      </c>
    </row>
    <row r="183" spans="1:12" ht="15">
      <c r="A183" s="7"/>
      <c r="I183" s="7" t="s">
        <v>1218</v>
      </c>
      <c r="K183" s="37">
        <f>SUMIF($H$17:$H$156,I183,$K$17:$K$156)</f>
        <v>12779491.560000004</v>
      </c>
    </row>
    <row r="184" spans="1:12" ht="15">
      <c r="A184" s="7"/>
      <c r="I184" s="7" t="s">
        <v>150</v>
      </c>
      <c r="K184" s="37">
        <f>SUMIF($H$17:$H$156,I184,$K$17:$K$156)</f>
        <v>0</v>
      </c>
    </row>
    <row r="185" spans="1:12" ht="15.75" thickBot="1">
      <c r="A185" s="7"/>
      <c r="K185" s="40">
        <f>SUBTOTAL(9,K180:K184)</f>
        <v>13530401.200000005</v>
      </c>
    </row>
    <row r="186" spans="1:12" ht="15.75" thickTop="1">
      <c r="A186" s="7"/>
      <c r="K186" s="39"/>
    </row>
    <row r="187" spans="1:12" ht="15.75">
      <c r="A187" s="7"/>
      <c r="I187" s="33" t="s">
        <v>1238</v>
      </c>
      <c r="K187" s="39"/>
    </row>
    <row r="188" spans="1:12" ht="15">
      <c r="A188" s="7"/>
      <c r="I188" s="7" t="s">
        <v>1253</v>
      </c>
      <c r="K188" s="37">
        <f>SUMIF($H$2:$H$169,I188,$K$2:$K$169)</f>
        <v>457690.91000000003</v>
      </c>
      <c r="L188" s="9"/>
    </row>
    <row r="189" spans="1:12" ht="15">
      <c r="A189" s="7"/>
      <c r="I189" s="7" t="s">
        <v>4</v>
      </c>
      <c r="K189" s="37">
        <f>SUMIF($H$2:$H$169,I189,$K$2:$K$169)</f>
        <v>0</v>
      </c>
    </row>
    <row r="190" spans="1:12" ht="15">
      <c r="A190" s="7"/>
      <c r="I190" s="7" t="s">
        <v>31</v>
      </c>
      <c r="K190" s="37">
        <f>SUMIF($H$2:$H$169,I190,$K$2:$K$169)</f>
        <v>293218.73</v>
      </c>
    </row>
    <row r="191" spans="1:12" ht="15">
      <c r="A191" s="7"/>
      <c r="I191" s="7" t="s">
        <v>1218</v>
      </c>
      <c r="K191" s="37">
        <f>SUMIF($H$2:$H$169,I191,$K$2:$K$169)</f>
        <v>13058573.560000001</v>
      </c>
      <c r="L191" s="9"/>
    </row>
    <row r="192" spans="1:12" ht="15">
      <c r="A192" s="7"/>
      <c r="I192" s="7" t="s">
        <v>150</v>
      </c>
      <c r="K192" s="37">
        <f>SUMIF($H$2:$H$169,I192,$K$2:$K$169)</f>
        <v>0</v>
      </c>
      <c r="L192" s="9"/>
    </row>
    <row r="193" spans="1:13" ht="15.75" thickBot="1">
      <c r="A193" s="7"/>
      <c r="K193" s="40">
        <f>SUBTOTAL(9,K188:K192)</f>
        <v>13809483.200000001</v>
      </c>
      <c r="L193" s="58">
        <f>L169-K193</f>
        <v>0</v>
      </c>
      <c r="M193" t="s">
        <v>1239</v>
      </c>
    </row>
    <row r="194" spans="1:13" ht="15.75" thickTop="1">
      <c r="A194" s="7"/>
      <c r="M194" s="9"/>
    </row>
    <row r="195" spans="1:13" ht="15.75">
      <c r="A195" s="7"/>
      <c r="I195" s="34" t="s">
        <v>1239</v>
      </c>
      <c r="J195" s="35"/>
      <c r="K195" s="35"/>
    </row>
    <row r="196" spans="1:13" ht="15">
      <c r="A196" s="7"/>
      <c r="I196" s="36" t="s">
        <v>1129</v>
      </c>
      <c r="J196" s="35"/>
      <c r="K196" s="59">
        <f>+K185-K193</f>
        <v>-279081.99999999627</v>
      </c>
    </row>
    <row r="197" spans="1:13" ht="15">
      <c r="A197" s="7"/>
      <c r="I197" s="36" t="s">
        <v>1133</v>
      </c>
      <c r="J197" s="35"/>
      <c r="K197" s="59">
        <f>+SUM(K2:K16)+SUM(K157:K168)</f>
        <v>279082</v>
      </c>
    </row>
    <row r="198" spans="1:13" ht="15.75" thickBot="1">
      <c r="A198" s="7"/>
      <c r="I198" s="35"/>
      <c r="J198" s="35"/>
      <c r="K198" s="60">
        <f>SUM(K196:K197)</f>
        <v>3.7252902984619141E-9</v>
      </c>
    </row>
    <row r="199" spans="1:13" ht="13.5" thickTop="1"/>
    <row r="204" spans="1:13">
      <c r="M204" s="93">
        <v>40969</v>
      </c>
    </row>
    <row r="206" spans="1:13">
      <c r="I206" s="64"/>
      <c r="J206" s="64"/>
      <c r="K206" s="64"/>
    </row>
    <row r="207" spans="1:13" ht="15">
      <c r="I207" s="65" t="s">
        <v>1240</v>
      </c>
      <c r="J207" s="64"/>
      <c r="K207" s="66">
        <f>K189+K190+K191</f>
        <v>13351792.290000001</v>
      </c>
      <c r="M207" s="57">
        <f>K207</f>
        <v>13351792.290000001</v>
      </c>
    </row>
    <row r="208" spans="1:13" ht="15">
      <c r="I208" s="65" t="s">
        <v>1241</v>
      </c>
      <c r="J208" s="64"/>
      <c r="K208" s="66">
        <f>K188</f>
        <v>457690.91000000003</v>
      </c>
      <c r="M208" s="57">
        <f>K208</f>
        <v>457690.91000000003</v>
      </c>
    </row>
    <row r="209" spans="9:13" ht="16.5" thickBot="1">
      <c r="I209" s="67" t="s">
        <v>1248</v>
      </c>
      <c r="J209" s="68"/>
      <c r="K209" s="69">
        <f>SUM(K207:K208)</f>
        <v>13809483.200000001</v>
      </c>
    </row>
    <row r="210" spans="9:13" ht="13.5" thickTop="1">
      <c r="I210" s="64"/>
      <c r="J210" s="64"/>
      <c r="K210" s="70"/>
    </row>
    <row r="211" spans="9:13">
      <c r="I211" s="64"/>
      <c r="J211" s="64"/>
      <c r="K211" s="70"/>
    </row>
    <row r="212" spans="9:13" ht="15">
      <c r="I212" s="71" t="s">
        <v>1249</v>
      </c>
      <c r="J212" s="72"/>
      <c r="K212" s="66">
        <f>SUMIF($G$2:$G$169,I212,$K$2:$K$169)</f>
        <v>9926160.8699999992</v>
      </c>
      <c r="M212" s="57">
        <f>K212</f>
        <v>9926160.8699999992</v>
      </c>
    </row>
    <row r="213" spans="9:13" ht="15">
      <c r="I213" s="73" t="s">
        <v>1250</v>
      </c>
      <c r="J213" s="74"/>
      <c r="K213" s="66">
        <f>SUMIF($G$2:$G$169,I213,$K$2:$K$169)</f>
        <v>3132412.69</v>
      </c>
      <c r="M213" s="57">
        <f>K213</f>
        <v>3132412.69</v>
      </c>
    </row>
    <row r="214" spans="9:13" ht="15">
      <c r="I214" s="75" t="s">
        <v>31</v>
      </c>
      <c r="J214" s="76"/>
      <c r="K214" s="66">
        <f>SUMIF($G$2:$G$169,I214,$K$2:$K$169)</f>
        <v>293218.73</v>
      </c>
      <c r="M214" s="57">
        <f>K214</f>
        <v>293218.73</v>
      </c>
    </row>
    <row r="215" spans="9:13" ht="15">
      <c r="I215" s="73" t="s">
        <v>1253</v>
      </c>
      <c r="J215" s="74"/>
      <c r="K215" s="66">
        <f>SUMIF($G$2:$G$169,I215,$K$2:$K$169)</f>
        <v>457690.91000000003</v>
      </c>
      <c r="M215" s="57">
        <f>K215</f>
        <v>457690.91000000003</v>
      </c>
    </row>
    <row r="216" spans="9:13" ht="16.5" thickBot="1">
      <c r="I216" s="67" t="s">
        <v>1248</v>
      </c>
      <c r="J216" s="68"/>
      <c r="K216" s="69">
        <f>SUM(K212:K215)</f>
        <v>13809483.199999999</v>
      </c>
      <c r="L216" s="58">
        <f>K216-K193</f>
        <v>0</v>
      </c>
      <c r="M216" t="s">
        <v>1239</v>
      </c>
    </row>
    <row r="217" spans="9:13" ht="13.5" thickTop="1">
      <c r="I217" s="64"/>
      <c r="J217" s="64"/>
      <c r="K217" s="64"/>
    </row>
    <row r="218" spans="9:13">
      <c r="I218" s="64"/>
      <c r="J218" s="64"/>
      <c r="K218" s="64"/>
    </row>
  </sheetData>
  <phoneticPr fontId="3" type="noConversion"/>
  <pageMargins left="0.75" right="0.75" top="1" bottom="1" header="0.5" footer="0.5"/>
  <pageSetup paperSize="9" scale="1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O425"/>
  <sheetViews>
    <sheetView rightToLeft="1" topLeftCell="E271" zoomScale="85" workbookViewId="0">
      <selection activeCell="K404" sqref="K404"/>
    </sheetView>
  </sheetViews>
  <sheetFormatPr defaultRowHeight="12.75"/>
  <cols>
    <col min="1" max="1" width="12.5703125" bestFit="1" customWidth="1"/>
    <col min="2" max="2" width="12.85546875" bestFit="1" customWidth="1"/>
    <col min="3" max="3" width="20.85546875" bestFit="1" customWidth="1"/>
    <col min="4" max="4" width="10.5703125" bestFit="1" customWidth="1"/>
    <col min="5" max="5" width="15.140625" customWidth="1"/>
    <col min="6" max="6" width="38.7109375" bestFit="1" customWidth="1"/>
    <col min="7" max="7" width="17.5703125" customWidth="1"/>
    <col min="8" max="8" width="15.85546875" customWidth="1"/>
    <col min="9" max="9" width="33.85546875" bestFit="1" customWidth="1"/>
    <col min="10" max="10" width="12.28515625" customWidth="1"/>
    <col min="11" max="11" width="25.42578125" bestFit="1" customWidth="1"/>
    <col min="12" max="12" width="19.7109375" bestFit="1" customWidth="1"/>
    <col min="13" max="13" width="14.7109375" bestFit="1" customWidth="1"/>
    <col min="15" max="15" width="13.42578125" bestFit="1" customWidth="1"/>
  </cols>
  <sheetData>
    <row r="1" spans="1:13" ht="18">
      <c r="A1" s="38" t="s">
        <v>1256</v>
      </c>
      <c r="B1" s="38" t="s">
        <v>1257</v>
      </c>
      <c r="C1" s="38" t="s">
        <v>1258</v>
      </c>
      <c r="D1" s="38" t="s">
        <v>1259</v>
      </c>
      <c r="E1" s="38" t="s">
        <v>1260</v>
      </c>
      <c r="F1" s="38" t="s">
        <v>1261</v>
      </c>
      <c r="G1" s="38" t="s">
        <v>101</v>
      </c>
      <c r="H1" s="38" t="s">
        <v>1262</v>
      </c>
      <c r="I1" s="38" t="s">
        <v>1263</v>
      </c>
      <c r="J1" s="38" t="s">
        <v>1264</v>
      </c>
      <c r="K1" s="38" t="s">
        <v>1265</v>
      </c>
      <c r="L1" s="38" t="s">
        <v>1266</v>
      </c>
    </row>
    <row r="2" spans="1:13" s="51" customFormat="1" ht="15">
      <c r="A2" s="32" t="s">
        <v>1114</v>
      </c>
      <c r="B2" s="32" t="s">
        <v>1115</v>
      </c>
      <c r="C2" s="32" t="s">
        <v>1050</v>
      </c>
      <c r="D2" s="32" t="s">
        <v>1202</v>
      </c>
      <c r="E2" s="32" t="s">
        <v>3</v>
      </c>
      <c r="F2" s="32" t="s">
        <v>102</v>
      </c>
      <c r="G2" s="32" t="s">
        <v>1250</v>
      </c>
      <c r="H2" s="32" t="s">
        <v>1218</v>
      </c>
      <c r="I2" s="32" t="s">
        <v>1051</v>
      </c>
      <c r="J2" s="32" t="s">
        <v>1254</v>
      </c>
      <c r="K2" s="32">
        <v>-124</v>
      </c>
      <c r="L2" s="32" t="s">
        <v>158</v>
      </c>
      <c r="M2"/>
    </row>
    <row r="3" spans="1:13" s="51" customFormat="1" ht="15">
      <c r="A3" s="32" t="s">
        <v>1114</v>
      </c>
      <c r="B3" s="32" t="s">
        <v>1115</v>
      </c>
      <c r="C3" s="32" t="s">
        <v>1050</v>
      </c>
      <c r="D3" s="32" t="s">
        <v>112</v>
      </c>
      <c r="E3" s="32" t="s">
        <v>3</v>
      </c>
      <c r="F3" s="32" t="s">
        <v>102</v>
      </c>
      <c r="G3" s="32" t="s">
        <v>1250</v>
      </c>
      <c r="H3" s="32" t="s">
        <v>1218</v>
      </c>
      <c r="I3" s="32" t="s">
        <v>1052</v>
      </c>
      <c r="J3" s="32" t="s">
        <v>1254</v>
      </c>
      <c r="K3" s="32">
        <v>-36014</v>
      </c>
      <c r="L3" s="32" t="s">
        <v>159</v>
      </c>
      <c r="M3"/>
    </row>
    <row r="4" spans="1:13" s="51" customFormat="1" ht="15">
      <c r="A4" s="32" t="s">
        <v>1114</v>
      </c>
      <c r="B4" s="32" t="s">
        <v>1115</v>
      </c>
      <c r="C4" s="32" t="s">
        <v>1050</v>
      </c>
      <c r="D4" s="32" t="s">
        <v>1220</v>
      </c>
      <c r="E4" s="32" t="s">
        <v>3</v>
      </c>
      <c r="F4" s="32" t="s">
        <v>102</v>
      </c>
      <c r="G4" s="32" t="s">
        <v>1250</v>
      </c>
      <c r="H4" s="32" t="s">
        <v>1218</v>
      </c>
      <c r="I4" s="32" t="s">
        <v>1053</v>
      </c>
      <c r="J4" s="32" t="s">
        <v>1254</v>
      </c>
      <c r="K4" s="32">
        <v>-118939</v>
      </c>
      <c r="L4" s="32" t="s">
        <v>160</v>
      </c>
      <c r="M4"/>
    </row>
    <row r="5" spans="1:13" s="51" customFormat="1" ht="15">
      <c r="A5" s="32" t="s">
        <v>1114</v>
      </c>
      <c r="B5" s="32" t="s">
        <v>1115</v>
      </c>
      <c r="C5" s="32" t="s">
        <v>1050</v>
      </c>
      <c r="D5" s="32" t="s">
        <v>1088</v>
      </c>
      <c r="E5" s="32" t="s">
        <v>3</v>
      </c>
      <c r="F5" s="32" t="s">
        <v>102</v>
      </c>
      <c r="G5" s="32" t="s">
        <v>1250</v>
      </c>
      <c r="H5" s="32" t="s">
        <v>1218</v>
      </c>
      <c r="I5" s="32" t="s">
        <v>1054</v>
      </c>
      <c r="J5" s="32" t="s">
        <v>1254</v>
      </c>
      <c r="K5" s="32">
        <v>-38830</v>
      </c>
      <c r="L5" s="32" t="s">
        <v>161</v>
      </c>
      <c r="M5"/>
    </row>
    <row r="6" spans="1:13" s="51" customFormat="1" ht="15">
      <c r="A6" s="32" t="s">
        <v>1114</v>
      </c>
      <c r="B6" s="32" t="s">
        <v>1115</v>
      </c>
      <c r="C6" s="32" t="s">
        <v>1050</v>
      </c>
      <c r="D6" s="32" t="s">
        <v>19</v>
      </c>
      <c r="E6" s="32" t="s">
        <v>3</v>
      </c>
      <c r="F6" s="32" t="s">
        <v>102</v>
      </c>
      <c r="G6" s="32" t="s">
        <v>1250</v>
      </c>
      <c r="H6" s="32" t="s">
        <v>1218</v>
      </c>
      <c r="I6" s="32" t="s">
        <v>1055</v>
      </c>
      <c r="J6" s="32" t="s">
        <v>1254</v>
      </c>
      <c r="K6" s="32">
        <v>-5991</v>
      </c>
      <c r="L6" s="32" t="s">
        <v>162</v>
      </c>
      <c r="M6"/>
    </row>
    <row r="7" spans="1:13" s="51" customFormat="1" ht="15">
      <c r="A7" s="32" t="s">
        <v>1114</v>
      </c>
      <c r="B7" s="32" t="s">
        <v>1115</v>
      </c>
      <c r="C7" s="32" t="s">
        <v>1050</v>
      </c>
      <c r="D7" s="32" t="s">
        <v>1197</v>
      </c>
      <c r="E7" s="32" t="s">
        <v>3</v>
      </c>
      <c r="F7" s="32" t="s">
        <v>102</v>
      </c>
      <c r="G7" s="32" t="s">
        <v>1250</v>
      </c>
      <c r="H7" s="32" t="s">
        <v>1218</v>
      </c>
      <c r="I7" s="32" t="s">
        <v>1056</v>
      </c>
      <c r="J7" s="32" t="s">
        <v>1254</v>
      </c>
      <c r="K7" s="32">
        <v>-26820</v>
      </c>
      <c r="L7" s="32" t="s">
        <v>163</v>
      </c>
      <c r="M7"/>
    </row>
    <row r="8" spans="1:13" s="51" customFormat="1" ht="15">
      <c r="A8" s="32" t="s">
        <v>1114</v>
      </c>
      <c r="B8" s="32" t="s">
        <v>1115</v>
      </c>
      <c r="C8" s="32" t="s">
        <v>1050</v>
      </c>
      <c r="D8" s="32" t="s">
        <v>1195</v>
      </c>
      <c r="E8" s="32" t="s">
        <v>3</v>
      </c>
      <c r="F8" s="32" t="s">
        <v>102</v>
      </c>
      <c r="G8" s="32" t="s">
        <v>1250</v>
      </c>
      <c r="H8" s="32" t="s">
        <v>1218</v>
      </c>
      <c r="I8" s="32" t="s">
        <v>1057</v>
      </c>
      <c r="J8" s="32" t="s">
        <v>1254</v>
      </c>
      <c r="K8" s="32">
        <v>-121125</v>
      </c>
      <c r="L8" s="32" t="s">
        <v>164</v>
      </c>
      <c r="M8"/>
    </row>
    <row r="9" spans="1:13" s="51" customFormat="1" ht="15">
      <c r="A9" s="32" t="s">
        <v>1114</v>
      </c>
      <c r="B9" s="32" t="s">
        <v>1115</v>
      </c>
      <c r="C9" s="32" t="s">
        <v>1050</v>
      </c>
      <c r="D9" s="32" t="s">
        <v>1110</v>
      </c>
      <c r="E9" s="32" t="s">
        <v>3</v>
      </c>
      <c r="F9" s="32" t="s">
        <v>102</v>
      </c>
      <c r="G9" s="32" t="s">
        <v>1250</v>
      </c>
      <c r="H9" s="32" t="s">
        <v>1218</v>
      </c>
      <c r="I9" s="32" t="s">
        <v>1058</v>
      </c>
      <c r="J9" s="32" t="s">
        <v>1254</v>
      </c>
      <c r="K9" s="32">
        <v>-22100</v>
      </c>
      <c r="L9" s="32" t="s">
        <v>165</v>
      </c>
      <c r="M9"/>
    </row>
    <row r="10" spans="1:13" s="51" customFormat="1" ht="15">
      <c r="A10" s="32" t="s">
        <v>1114</v>
      </c>
      <c r="B10" s="32" t="s">
        <v>1115</v>
      </c>
      <c r="C10" s="32" t="s">
        <v>1050</v>
      </c>
      <c r="D10" s="32" t="s">
        <v>1198</v>
      </c>
      <c r="E10" s="32" t="s">
        <v>3</v>
      </c>
      <c r="F10" s="32" t="s">
        <v>102</v>
      </c>
      <c r="G10" s="32" t="s">
        <v>1250</v>
      </c>
      <c r="H10" s="32" t="s">
        <v>1218</v>
      </c>
      <c r="I10" s="32" t="s">
        <v>1059</v>
      </c>
      <c r="J10" s="32" t="s">
        <v>1254</v>
      </c>
      <c r="K10" s="32">
        <v>-40277</v>
      </c>
      <c r="L10" s="32" t="s">
        <v>166</v>
      </c>
      <c r="M10"/>
    </row>
    <row r="11" spans="1:13" s="51" customFormat="1" ht="15">
      <c r="A11" s="32" t="s">
        <v>1114</v>
      </c>
      <c r="B11" s="32" t="s">
        <v>1115</v>
      </c>
      <c r="C11" s="32" t="s">
        <v>1050</v>
      </c>
      <c r="D11" s="32" t="s">
        <v>1199</v>
      </c>
      <c r="E11" s="32" t="s">
        <v>3</v>
      </c>
      <c r="F11" s="32" t="s">
        <v>102</v>
      </c>
      <c r="G11" s="32" t="s">
        <v>1250</v>
      </c>
      <c r="H11" s="32" t="s">
        <v>1218</v>
      </c>
      <c r="I11" s="32" t="s">
        <v>1060</v>
      </c>
      <c r="J11" s="32" t="s">
        <v>1254</v>
      </c>
      <c r="K11" s="32">
        <v>-4509</v>
      </c>
      <c r="L11" s="32" t="s">
        <v>167</v>
      </c>
      <c r="M11"/>
    </row>
    <row r="12" spans="1:13" s="51" customFormat="1" ht="15">
      <c r="A12" s="32" t="s">
        <v>1114</v>
      </c>
      <c r="B12" s="32" t="s">
        <v>1115</v>
      </c>
      <c r="C12" s="32" t="s">
        <v>1050</v>
      </c>
      <c r="D12" s="32" t="s">
        <v>1208</v>
      </c>
      <c r="E12" s="32" t="s">
        <v>3</v>
      </c>
      <c r="F12" s="32" t="s">
        <v>102</v>
      </c>
      <c r="G12" s="32" t="s">
        <v>1250</v>
      </c>
      <c r="H12" s="32" t="s">
        <v>1218</v>
      </c>
      <c r="I12" s="32" t="s">
        <v>1061</v>
      </c>
      <c r="J12" s="32" t="s">
        <v>1254</v>
      </c>
      <c r="K12" s="32">
        <v>-39522</v>
      </c>
      <c r="L12" s="32" t="s">
        <v>168</v>
      </c>
      <c r="M12"/>
    </row>
    <row r="13" spans="1:13" s="51" customFormat="1" ht="15">
      <c r="A13" s="32" t="s">
        <v>1114</v>
      </c>
      <c r="B13" s="32" t="s">
        <v>1115</v>
      </c>
      <c r="C13" s="32" t="s">
        <v>1050</v>
      </c>
      <c r="D13" s="32" t="s">
        <v>1209</v>
      </c>
      <c r="E13" s="32" t="s">
        <v>3</v>
      </c>
      <c r="F13" s="32" t="s">
        <v>102</v>
      </c>
      <c r="G13" s="32" t="s">
        <v>1250</v>
      </c>
      <c r="H13" s="32" t="s">
        <v>1218</v>
      </c>
      <c r="I13" s="32" t="s">
        <v>1062</v>
      </c>
      <c r="J13" s="32" t="s">
        <v>1254</v>
      </c>
      <c r="K13" s="32">
        <v>-122554</v>
      </c>
      <c r="L13" s="32" t="s">
        <v>169</v>
      </c>
      <c r="M13"/>
    </row>
    <row r="14" spans="1:13" s="51" customFormat="1" ht="15">
      <c r="A14" s="32" t="s">
        <v>1114</v>
      </c>
      <c r="B14" s="32" t="s">
        <v>1115</v>
      </c>
      <c r="C14" s="32" t="s">
        <v>1050</v>
      </c>
      <c r="D14" s="32" t="s">
        <v>1184</v>
      </c>
      <c r="E14" s="32" t="s">
        <v>3</v>
      </c>
      <c r="F14" s="32" t="s">
        <v>102</v>
      </c>
      <c r="G14" s="32" t="s">
        <v>1250</v>
      </c>
      <c r="H14" s="32" t="s">
        <v>1218</v>
      </c>
      <c r="I14" s="32" t="s">
        <v>1063</v>
      </c>
      <c r="J14" s="32" t="s">
        <v>1254</v>
      </c>
      <c r="K14" s="32">
        <v>-21300</v>
      </c>
      <c r="L14" s="32" t="s">
        <v>170</v>
      </c>
      <c r="M14"/>
    </row>
    <row r="15" spans="1:13" ht="15">
      <c r="A15" s="32" t="s">
        <v>1114</v>
      </c>
      <c r="B15" s="32" t="s">
        <v>1115</v>
      </c>
      <c r="C15" s="32" t="s">
        <v>1050</v>
      </c>
      <c r="D15" s="32" t="s">
        <v>111</v>
      </c>
      <c r="E15" s="32" t="s">
        <v>3</v>
      </c>
      <c r="F15" s="32" t="s">
        <v>102</v>
      </c>
      <c r="G15" s="32" t="s">
        <v>1250</v>
      </c>
      <c r="H15" s="32" t="s">
        <v>1218</v>
      </c>
      <c r="I15" s="32" t="s">
        <v>1064</v>
      </c>
      <c r="J15" s="32" t="s">
        <v>1254</v>
      </c>
      <c r="K15" s="32">
        <v>-21288</v>
      </c>
      <c r="L15" s="32" t="s">
        <v>171</v>
      </c>
    </row>
    <row r="16" spans="1:13" ht="15">
      <c r="A16" s="32" t="s">
        <v>1114</v>
      </c>
      <c r="B16" s="32" t="s">
        <v>1115</v>
      </c>
      <c r="C16" s="32" t="s">
        <v>1050</v>
      </c>
      <c r="D16" s="32" t="s">
        <v>1065</v>
      </c>
      <c r="E16" s="32" t="s">
        <v>3</v>
      </c>
      <c r="F16" s="32" t="s">
        <v>102</v>
      </c>
      <c r="G16" s="32" t="s">
        <v>1250</v>
      </c>
      <c r="H16" s="32" t="s">
        <v>1218</v>
      </c>
      <c r="I16" s="32" t="s">
        <v>1066</v>
      </c>
      <c r="J16" s="32" t="s">
        <v>1254</v>
      </c>
      <c r="K16" s="32">
        <v>-41084</v>
      </c>
      <c r="L16" s="32" t="s">
        <v>172</v>
      </c>
    </row>
    <row r="17" spans="1:12" ht="15">
      <c r="A17" s="7" t="s">
        <v>1114</v>
      </c>
      <c r="B17" s="7" t="s">
        <v>1119</v>
      </c>
      <c r="C17" s="7" t="s">
        <v>173</v>
      </c>
      <c r="D17" s="7" t="s">
        <v>1210</v>
      </c>
      <c r="E17" s="7" t="s">
        <v>1269</v>
      </c>
      <c r="F17" s="7" t="s">
        <v>1270</v>
      </c>
      <c r="G17" s="7" t="s">
        <v>31</v>
      </c>
      <c r="H17" s="7" t="s">
        <v>31</v>
      </c>
      <c r="I17" s="7" t="s">
        <v>134</v>
      </c>
      <c r="J17" s="7" t="s">
        <v>1254</v>
      </c>
      <c r="K17" s="7">
        <v>5969.74</v>
      </c>
      <c r="L17" s="7" t="s">
        <v>174</v>
      </c>
    </row>
    <row r="18" spans="1:12" ht="15">
      <c r="A18" s="7" t="s">
        <v>1114</v>
      </c>
      <c r="B18" s="7" t="s">
        <v>1119</v>
      </c>
      <c r="C18" s="7" t="s">
        <v>173</v>
      </c>
      <c r="D18" s="7" t="s">
        <v>1210</v>
      </c>
      <c r="E18" s="7" t="s">
        <v>135</v>
      </c>
      <c r="F18" s="7" t="s">
        <v>1255</v>
      </c>
      <c r="G18" s="7" t="s">
        <v>31</v>
      </c>
      <c r="H18" s="7" t="s">
        <v>31</v>
      </c>
      <c r="I18" s="7" t="s">
        <v>134</v>
      </c>
      <c r="J18" s="7" t="s">
        <v>1254</v>
      </c>
      <c r="K18" s="7">
        <v>8.5</v>
      </c>
      <c r="L18" s="7" t="s">
        <v>175</v>
      </c>
    </row>
    <row r="19" spans="1:12" ht="15">
      <c r="A19" s="7" t="s">
        <v>1114</v>
      </c>
      <c r="B19" s="7" t="s">
        <v>1118</v>
      </c>
      <c r="C19" s="7" t="s">
        <v>173</v>
      </c>
      <c r="D19" s="7" t="s">
        <v>19</v>
      </c>
      <c r="E19" s="7" t="s">
        <v>1</v>
      </c>
      <c r="F19" s="7" t="s">
        <v>2</v>
      </c>
      <c r="G19" s="7" t="s">
        <v>1250</v>
      </c>
      <c r="H19" s="7" t="s">
        <v>1218</v>
      </c>
      <c r="I19" s="7" t="s">
        <v>143</v>
      </c>
      <c r="J19" s="7" t="s">
        <v>1254</v>
      </c>
      <c r="K19" s="7">
        <v>1531.76</v>
      </c>
      <c r="L19" s="7" t="s">
        <v>176</v>
      </c>
    </row>
    <row r="20" spans="1:12" ht="15">
      <c r="A20" s="7" t="s">
        <v>1114</v>
      </c>
      <c r="B20" s="7" t="s">
        <v>1117</v>
      </c>
      <c r="C20" s="7" t="s">
        <v>173</v>
      </c>
      <c r="D20" s="7" t="s">
        <v>177</v>
      </c>
      <c r="E20" s="7" t="s">
        <v>1271</v>
      </c>
      <c r="F20" s="7" t="s">
        <v>0</v>
      </c>
      <c r="G20" s="7" t="s">
        <v>1250</v>
      </c>
      <c r="H20" s="7" t="s">
        <v>1218</v>
      </c>
      <c r="I20" s="7" t="s">
        <v>178</v>
      </c>
      <c r="J20" s="7" t="s">
        <v>1254</v>
      </c>
      <c r="K20" s="7">
        <v>26814.3</v>
      </c>
      <c r="L20" s="7" t="s">
        <v>179</v>
      </c>
    </row>
    <row r="21" spans="1:12" ht="15">
      <c r="A21" s="7" t="s">
        <v>1114</v>
      </c>
      <c r="B21" s="7" t="s">
        <v>1117</v>
      </c>
      <c r="C21" s="7" t="s">
        <v>173</v>
      </c>
      <c r="D21" s="7" t="s">
        <v>180</v>
      </c>
      <c r="E21" s="7" t="s">
        <v>1271</v>
      </c>
      <c r="F21" s="7" t="s">
        <v>0</v>
      </c>
      <c r="G21" s="7" t="s">
        <v>1250</v>
      </c>
      <c r="H21" s="7" t="s">
        <v>1218</v>
      </c>
      <c r="I21" s="7" t="s">
        <v>181</v>
      </c>
      <c r="J21" s="7" t="s">
        <v>1254</v>
      </c>
      <c r="K21" s="7">
        <v>15392.62</v>
      </c>
      <c r="L21" s="7" t="s">
        <v>182</v>
      </c>
    </row>
    <row r="22" spans="1:12" ht="15">
      <c r="A22" s="7" t="s">
        <v>1114</v>
      </c>
      <c r="B22" s="7" t="s">
        <v>1117</v>
      </c>
      <c r="C22" s="7" t="s">
        <v>173</v>
      </c>
      <c r="D22" s="7" t="s">
        <v>180</v>
      </c>
      <c r="E22" s="7" t="s">
        <v>135</v>
      </c>
      <c r="F22" s="7" t="s">
        <v>1255</v>
      </c>
      <c r="G22" s="7" t="s">
        <v>1250</v>
      </c>
      <c r="H22" s="7" t="s">
        <v>1218</v>
      </c>
      <c r="I22" s="7" t="s">
        <v>181</v>
      </c>
      <c r="J22" s="7" t="s">
        <v>1254</v>
      </c>
      <c r="K22" s="7">
        <v>-0.01</v>
      </c>
      <c r="L22" s="7" t="s">
        <v>183</v>
      </c>
    </row>
    <row r="23" spans="1:12" ht="15">
      <c r="A23" s="7" t="s">
        <v>1114</v>
      </c>
      <c r="B23" s="7" t="s">
        <v>1117</v>
      </c>
      <c r="C23" s="7" t="s">
        <v>173</v>
      </c>
      <c r="D23" s="7" t="s">
        <v>136</v>
      </c>
      <c r="E23" s="7" t="s">
        <v>1271</v>
      </c>
      <c r="F23" s="7" t="s">
        <v>0</v>
      </c>
      <c r="G23" s="7" t="s">
        <v>1250</v>
      </c>
      <c r="H23" s="7" t="s">
        <v>1218</v>
      </c>
      <c r="I23" s="7" t="s">
        <v>137</v>
      </c>
      <c r="J23" s="7" t="s">
        <v>1254</v>
      </c>
      <c r="K23" s="7">
        <v>8125.27</v>
      </c>
      <c r="L23" s="7" t="s">
        <v>184</v>
      </c>
    </row>
    <row r="24" spans="1:12" ht="15">
      <c r="A24" s="7" t="s">
        <v>1114</v>
      </c>
      <c r="B24" s="7" t="s">
        <v>1117</v>
      </c>
      <c r="C24" s="7" t="s">
        <v>173</v>
      </c>
      <c r="D24" s="7" t="s">
        <v>136</v>
      </c>
      <c r="E24" s="7" t="s">
        <v>135</v>
      </c>
      <c r="F24" s="7" t="s">
        <v>1255</v>
      </c>
      <c r="G24" s="7" t="s">
        <v>1250</v>
      </c>
      <c r="H24" s="7" t="s">
        <v>1218</v>
      </c>
      <c r="I24" s="7" t="s">
        <v>137</v>
      </c>
      <c r="J24" s="7" t="s">
        <v>1254</v>
      </c>
      <c r="K24" s="7">
        <v>-0.01</v>
      </c>
      <c r="L24" s="7" t="s">
        <v>185</v>
      </c>
    </row>
    <row r="25" spans="1:12" ht="15">
      <c r="A25" s="7" t="s">
        <v>1114</v>
      </c>
      <c r="B25" s="7" t="s">
        <v>1117</v>
      </c>
      <c r="C25" s="7" t="s">
        <v>173</v>
      </c>
      <c r="D25" s="7" t="s">
        <v>186</v>
      </c>
      <c r="E25" s="7" t="s">
        <v>1271</v>
      </c>
      <c r="F25" s="7" t="s">
        <v>0</v>
      </c>
      <c r="G25" s="7" t="s">
        <v>1250</v>
      </c>
      <c r="H25" s="7" t="s">
        <v>1218</v>
      </c>
      <c r="I25" s="7" t="s">
        <v>187</v>
      </c>
      <c r="J25" s="7" t="s">
        <v>1254</v>
      </c>
      <c r="K25" s="7">
        <v>40245.410000000003</v>
      </c>
      <c r="L25" s="7" t="s">
        <v>188</v>
      </c>
    </row>
    <row r="26" spans="1:12" ht="15">
      <c r="A26" s="7" t="s">
        <v>1114</v>
      </c>
      <c r="B26" s="7" t="s">
        <v>1117</v>
      </c>
      <c r="C26" s="7" t="s">
        <v>173</v>
      </c>
      <c r="D26" s="7" t="s">
        <v>189</v>
      </c>
      <c r="E26" s="7" t="s">
        <v>1271</v>
      </c>
      <c r="F26" s="7" t="s">
        <v>0</v>
      </c>
      <c r="G26" s="7" t="s">
        <v>1250</v>
      </c>
      <c r="H26" s="7" t="s">
        <v>1218</v>
      </c>
      <c r="I26" s="7" t="s">
        <v>190</v>
      </c>
      <c r="J26" s="7" t="s">
        <v>1254</v>
      </c>
      <c r="K26" s="7">
        <v>22141.74</v>
      </c>
      <c r="L26" s="7" t="s">
        <v>191</v>
      </c>
    </row>
    <row r="27" spans="1:12" ht="15">
      <c r="A27" s="7" t="s">
        <v>1114</v>
      </c>
      <c r="B27" s="7" t="s">
        <v>1117</v>
      </c>
      <c r="C27" s="7" t="s">
        <v>173</v>
      </c>
      <c r="D27" s="7" t="s">
        <v>192</v>
      </c>
      <c r="E27" s="7" t="s">
        <v>1271</v>
      </c>
      <c r="F27" s="7" t="s">
        <v>0</v>
      </c>
      <c r="G27" s="7" t="s">
        <v>1250</v>
      </c>
      <c r="H27" s="7" t="s">
        <v>1218</v>
      </c>
      <c r="I27" s="7" t="s">
        <v>193</v>
      </c>
      <c r="J27" s="7" t="s">
        <v>1254</v>
      </c>
      <c r="K27" s="7">
        <v>4517.92</v>
      </c>
      <c r="L27" s="7" t="s">
        <v>194</v>
      </c>
    </row>
    <row r="28" spans="1:12" ht="15">
      <c r="A28" s="7" t="s">
        <v>1114</v>
      </c>
      <c r="B28" s="7" t="s">
        <v>1117</v>
      </c>
      <c r="C28" s="7" t="s">
        <v>173</v>
      </c>
      <c r="D28" s="7" t="s">
        <v>142</v>
      </c>
      <c r="E28" s="7" t="s">
        <v>1271</v>
      </c>
      <c r="F28" s="7" t="s">
        <v>0</v>
      </c>
      <c r="G28" s="7" t="s">
        <v>1250</v>
      </c>
      <c r="H28" s="7" t="s">
        <v>1218</v>
      </c>
      <c r="I28" s="7" t="s">
        <v>143</v>
      </c>
      <c r="J28" s="7" t="s">
        <v>1254</v>
      </c>
      <c r="K28" s="7">
        <v>2978.43</v>
      </c>
      <c r="L28" s="7" t="s">
        <v>195</v>
      </c>
    </row>
    <row r="29" spans="1:12" ht="15">
      <c r="A29" s="7" t="s">
        <v>1114</v>
      </c>
      <c r="B29" s="7" t="s">
        <v>196</v>
      </c>
      <c r="C29" s="7" t="s">
        <v>173</v>
      </c>
      <c r="D29" s="7" t="s">
        <v>197</v>
      </c>
      <c r="E29" s="7" t="s">
        <v>1267</v>
      </c>
      <c r="F29" s="7" t="s">
        <v>1268</v>
      </c>
      <c r="G29" s="7" t="s">
        <v>1250</v>
      </c>
      <c r="H29" s="7" t="s">
        <v>1218</v>
      </c>
      <c r="I29" s="7" t="s">
        <v>198</v>
      </c>
      <c r="J29" s="7" t="s">
        <v>1254</v>
      </c>
      <c r="K29" s="7">
        <v>122750.25</v>
      </c>
      <c r="L29" s="7" t="s">
        <v>199</v>
      </c>
    </row>
    <row r="30" spans="1:12" ht="15">
      <c r="A30" s="7" t="s">
        <v>1114</v>
      </c>
      <c r="B30" s="7" t="s">
        <v>196</v>
      </c>
      <c r="C30" s="7" t="s">
        <v>173</v>
      </c>
      <c r="D30" s="7" t="s">
        <v>180</v>
      </c>
      <c r="E30" s="7" t="s">
        <v>1267</v>
      </c>
      <c r="F30" s="7" t="s">
        <v>1268</v>
      </c>
      <c r="G30" s="7" t="s">
        <v>1250</v>
      </c>
      <c r="H30" s="7" t="s">
        <v>1218</v>
      </c>
      <c r="I30" s="7" t="s">
        <v>181</v>
      </c>
      <c r="J30" s="7" t="s">
        <v>1254</v>
      </c>
      <c r="K30" s="7">
        <v>105570.62</v>
      </c>
      <c r="L30" s="7" t="s">
        <v>200</v>
      </c>
    </row>
    <row r="31" spans="1:12" ht="15">
      <c r="A31" s="7" t="s">
        <v>1114</v>
      </c>
      <c r="B31" s="7" t="s">
        <v>196</v>
      </c>
      <c r="C31" s="7" t="s">
        <v>173</v>
      </c>
      <c r="D31" s="7" t="s">
        <v>180</v>
      </c>
      <c r="E31" s="7" t="s">
        <v>135</v>
      </c>
      <c r="F31" s="7" t="s">
        <v>1255</v>
      </c>
      <c r="G31" s="7" t="s">
        <v>1250</v>
      </c>
      <c r="H31" s="7" t="s">
        <v>1218</v>
      </c>
      <c r="I31" s="7" t="s">
        <v>181</v>
      </c>
      <c r="J31" s="7" t="s">
        <v>1254</v>
      </c>
      <c r="K31" s="7">
        <v>-0.02</v>
      </c>
      <c r="L31" s="7" t="s">
        <v>201</v>
      </c>
    </row>
    <row r="32" spans="1:12" ht="15">
      <c r="A32" s="7" t="s">
        <v>1114</v>
      </c>
      <c r="B32" s="7" t="s">
        <v>196</v>
      </c>
      <c r="C32" s="7" t="s">
        <v>173</v>
      </c>
      <c r="D32" s="7" t="s">
        <v>202</v>
      </c>
      <c r="E32" s="7" t="s">
        <v>1267</v>
      </c>
      <c r="F32" s="7" t="s">
        <v>1268</v>
      </c>
      <c r="G32" s="7" t="s">
        <v>1250</v>
      </c>
      <c r="H32" s="7" t="s">
        <v>1218</v>
      </c>
      <c r="I32" s="7" t="s">
        <v>203</v>
      </c>
      <c r="J32" s="7" t="s">
        <v>1254</v>
      </c>
      <c r="K32" s="7">
        <v>39599.94</v>
      </c>
      <c r="L32" s="7" t="s">
        <v>204</v>
      </c>
    </row>
    <row r="33" spans="1:13" ht="15">
      <c r="A33" s="7" t="s">
        <v>1114</v>
      </c>
      <c r="B33" s="7" t="s">
        <v>196</v>
      </c>
      <c r="C33" s="7" t="s">
        <v>173</v>
      </c>
      <c r="D33" s="7" t="s">
        <v>136</v>
      </c>
      <c r="E33" s="7" t="s">
        <v>1267</v>
      </c>
      <c r="F33" s="7" t="s">
        <v>1268</v>
      </c>
      <c r="G33" s="7" t="s">
        <v>1250</v>
      </c>
      <c r="H33" s="7" t="s">
        <v>1218</v>
      </c>
      <c r="I33" s="7" t="s">
        <v>137</v>
      </c>
      <c r="J33" s="7" t="s">
        <v>1254</v>
      </c>
      <c r="K33" s="7">
        <v>27889.64</v>
      </c>
      <c r="L33" s="7" t="s">
        <v>205</v>
      </c>
    </row>
    <row r="34" spans="1:13" ht="15">
      <c r="A34" s="7" t="s">
        <v>1114</v>
      </c>
      <c r="B34" s="7" t="s">
        <v>196</v>
      </c>
      <c r="C34" s="7" t="s">
        <v>173</v>
      </c>
      <c r="D34" s="7" t="s">
        <v>140</v>
      </c>
      <c r="E34" s="7" t="s">
        <v>1267</v>
      </c>
      <c r="F34" s="7" t="s">
        <v>1268</v>
      </c>
      <c r="G34" s="7" t="s">
        <v>1250</v>
      </c>
      <c r="H34" s="7" t="s">
        <v>1218</v>
      </c>
      <c r="I34" s="7" t="s">
        <v>141</v>
      </c>
      <c r="J34" s="7" t="s">
        <v>1254</v>
      </c>
      <c r="K34" s="7">
        <v>21348.97</v>
      </c>
      <c r="L34" s="7" t="s">
        <v>206</v>
      </c>
    </row>
    <row r="35" spans="1:13" ht="15">
      <c r="A35" s="7" t="s">
        <v>1114</v>
      </c>
      <c r="B35" s="7" t="s">
        <v>196</v>
      </c>
      <c r="C35" s="7" t="s">
        <v>173</v>
      </c>
      <c r="D35" s="7" t="s">
        <v>138</v>
      </c>
      <c r="E35" s="7" t="s">
        <v>1267</v>
      </c>
      <c r="F35" s="7" t="s">
        <v>1268</v>
      </c>
      <c r="G35" s="7" t="s">
        <v>1250</v>
      </c>
      <c r="H35" s="7" t="s">
        <v>1218</v>
      </c>
      <c r="I35" s="7" t="s">
        <v>139</v>
      </c>
      <c r="J35" s="7" t="s">
        <v>1254</v>
      </c>
      <c r="K35" s="7">
        <v>21197.84</v>
      </c>
      <c r="L35" s="7" t="s">
        <v>207</v>
      </c>
    </row>
    <row r="36" spans="1:13" ht="15">
      <c r="A36" s="7" t="s">
        <v>1114</v>
      </c>
      <c r="B36" s="7" t="s">
        <v>196</v>
      </c>
      <c r="C36" s="7" t="s">
        <v>173</v>
      </c>
      <c r="D36" s="7" t="s">
        <v>142</v>
      </c>
      <c r="E36" s="7" t="s">
        <v>1267</v>
      </c>
      <c r="F36" s="7" t="s">
        <v>1268</v>
      </c>
      <c r="G36" s="7" t="s">
        <v>1250</v>
      </c>
      <c r="H36" s="7" t="s">
        <v>1218</v>
      </c>
      <c r="I36" s="7" t="s">
        <v>143</v>
      </c>
      <c r="J36" s="7" t="s">
        <v>1254</v>
      </c>
      <c r="K36" s="7">
        <v>1469.87</v>
      </c>
      <c r="L36" s="7" t="s">
        <v>208</v>
      </c>
    </row>
    <row r="37" spans="1:13" ht="15">
      <c r="A37" s="7" t="s">
        <v>1114</v>
      </c>
      <c r="B37" s="7" t="s">
        <v>196</v>
      </c>
      <c r="C37" s="7" t="s">
        <v>173</v>
      </c>
      <c r="D37" s="7" t="s">
        <v>142</v>
      </c>
      <c r="E37" s="7" t="s">
        <v>135</v>
      </c>
      <c r="F37" s="7" t="s">
        <v>1255</v>
      </c>
      <c r="G37" s="7" t="s">
        <v>1250</v>
      </c>
      <c r="H37" s="7" t="s">
        <v>1218</v>
      </c>
      <c r="I37" s="7" t="s">
        <v>143</v>
      </c>
      <c r="J37" s="7" t="s">
        <v>1254</v>
      </c>
      <c r="K37" s="7">
        <v>-0.02</v>
      </c>
      <c r="L37" s="7" t="s">
        <v>209</v>
      </c>
    </row>
    <row r="38" spans="1:13" ht="15">
      <c r="A38" s="7" t="s">
        <v>1114</v>
      </c>
      <c r="B38" s="7" t="s">
        <v>1117</v>
      </c>
      <c r="C38" s="7" t="s">
        <v>210</v>
      </c>
      <c r="D38" s="7" t="s">
        <v>148</v>
      </c>
      <c r="E38" s="7" t="s">
        <v>1271</v>
      </c>
      <c r="F38" s="7" t="s">
        <v>0</v>
      </c>
      <c r="G38" s="7" t="s">
        <v>31</v>
      </c>
      <c r="H38" s="7" t="s">
        <v>31</v>
      </c>
      <c r="I38" s="7" t="s">
        <v>149</v>
      </c>
      <c r="J38" s="7" t="s">
        <v>1254</v>
      </c>
      <c r="K38" s="7">
        <v>13148.89</v>
      </c>
      <c r="L38" s="7" t="s">
        <v>211</v>
      </c>
    </row>
    <row r="39" spans="1:13" ht="15">
      <c r="A39" s="7" t="s">
        <v>1114</v>
      </c>
      <c r="B39" s="7" t="s">
        <v>1119</v>
      </c>
      <c r="C39" s="7" t="s">
        <v>212</v>
      </c>
      <c r="D39" s="7" t="s">
        <v>1089</v>
      </c>
      <c r="E39" s="7" t="s">
        <v>1269</v>
      </c>
      <c r="F39" s="7" t="s">
        <v>1270</v>
      </c>
      <c r="G39" s="7" t="s">
        <v>1250</v>
      </c>
      <c r="H39" s="7" t="s">
        <v>1218</v>
      </c>
      <c r="I39" s="7" t="s">
        <v>213</v>
      </c>
      <c r="J39" s="7" t="s">
        <v>1254</v>
      </c>
      <c r="K39" s="7">
        <v>2907.66</v>
      </c>
      <c r="L39" s="7" t="s">
        <v>214</v>
      </c>
    </row>
    <row r="40" spans="1:13" ht="15">
      <c r="A40" s="7" t="s">
        <v>1114</v>
      </c>
      <c r="B40" s="7" t="s">
        <v>1119</v>
      </c>
      <c r="C40" s="7" t="s">
        <v>212</v>
      </c>
      <c r="D40" s="7" t="s">
        <v>1089</v>
      </c>
      <c r="E40" s="7" t="s">
        <v>135</v>
      </c>
      <c r="F40" s="7" t="s">
        <v>1255</v>
      </c>
      <c r="G40" s="7" t="s">
        <v>1250</v>
      </c>
      <c r="H40" s="7" t="s">
        <v>1218</v>
      </c>
      <c r="I40" s="7" t="s">
        <v>213</v>
      </c>
      <c r="J40" s="7" t="s">
        <v>1254</v>
      </c>
      <c r="K40" s="7">
        <v>8.5</v>
      </c>
      <c r="L40" s="7" t="s">
        <v>215</v>
      </c>
    </row>
    <row r="41" spans="1:13" ht="15">
      <c r="A41" s="7" t="s">
        <v>1114</v>
      </c>
      <c r="B41" s="7" t="s">
        <v>1118</v>
      </c>
      <c r="C41" s="7" t="s">
        <v>212</v>
      </c>
      <c r="D41" s="7" t="s">
        <v>1088</v>
      </c>
      <c r="E41" s="7" t="s">
        <v>1</v>
      </c>
      <c r="F41" s="7" t="s">
        <v>2</v>
      </c>
      <c r="G41" s="7" t="s">
        <v>1250</v>
      </c>
      <c r="H41" s="7" t="s">
        <v>1218</v>
      </c>
      <c r="I41" s="7" t="s">
        <v>213</v>
      </c>
      <c r="J41" s="7" t="s">
        <v>1254</v>
      </c>
      <c r="K41" s="7">
        <v>8367.17</v>
      </c>
      <c r="L41" s="7" t="s">
        <v>216</v>
      </c>
    </row>
    <row r="42" spans="1:13" ht="15">
      <c r="A42" s="7" t="s">
        <v>1114</v>
      </c>
      <c r="B42" s="7" t="s">
        <v>1117</v>
      </c>
      <c r="C42" s="7" t="s">
        <v>212</v>
      </c>
      <c r="D42" s="7" t="s">
        <v>217</v>
      </c>
      <c r="E42" s="7" t="s">
        <v>1271</v>
      </c>
      <c r="F42" s="7" t="s">
        <v>0</v>
      </c>
      <c r="G42" s="7" t="s">
        <v>1250</v>
      </c>
      <c r="H42" s="7" t="s">
        <v>1218</v>
      </c>
      <c r="I42" s="7" t="s">
        <v>213</v>
      </c>
      <c r="J42" s="7" t="s">
        <v>1254</v>
      </c>
      <c r="K42" s="7">
        <v>11340.6</v>
      </c>
      <c r="L42" s="7" t="s">
        <v>218</v>
      </c>
    </row>
    <row r="43" spans="1:13" ht="15">
      <c r="A43" s="7" t="s">
        <v>1114</v>
      </c>
      <c r="B43" s="7" t="s">
        <v>196</v>
      </c>
      <c r="C43" s="7" t="s">
        <v>212</v>
      </c>
      <c r="D43" s="7" t="s">
        <v>217</v>
      </c>
      <c r="E43" s="7" t="s">
        <v>1267</v>
      </c>
      <c r="F43" s="7" t="s">
        <v>1268</v>
      </c>
      <c r="G43" s="7" t="s">
        <v>1250</v>
      </c>
      <c r="H43" s="7" t="s">
        <v>1218</v>
      </c>
      <c r="I43" s="7" t="s">
        <v>213</v>
      </c>
      <c r="J43" s="7" t="s">
        <v>1254</v>
      </c>
      <c r="K43" s="7">
        <v>16179.11</v>
      </c>
      <c r="L43" s="7" t="s">
        <v>219</v>
      </c>
    </row>
    <row r="44" spans="1:13" ht="15">
      <c r="A44" s="7" t="s">
        <v>1114</v>
      </c>
      <c r="B44" s="7" t="s">
        <v>196</v>
      </c>
      <c r="C44" s="7" t="s">
        <v>212</v>
      </c>
      <c r="D44" s="7" t="s">
        <v>217</v>
      </c>
      <c r="E44" s="7" t="s">
        <v>135</v>
      </c>
      <c r="F44" s="7" t="s">
        <v>1255</v>
      </c>
      <c r="G44" s="7" t="s">
        <v>1250</v>
      </c>
      <c r="H44" s="7" t="s">
        <v>1218</v>
      </c>
      <c r="I44" s="7" t="s">
        <v>213</v>
      </c>
      <c r="J44" s="7" t="s">
        <v>1254</v>
      </c>
      <c r="K44" s="7">
        <v>-0.01</v>
      </c>
      <c r="L44" s="7" t="s">
        <v>220</v>
      </c>
    </row>
    <row r="45" spans="1:13" ht="15">
      <c r="A45" s="7" t="s">
        <v>1114</v>
      </c>
      <c r="B45" s="7" t="s">
        <v>1118</v>
      </c>
      <c r="C45" s="7" t="s">
        <v>221</v>
      </c>
      <c r="D45" s="7" t="s">
        <v>1220</v>
      </c>
      <c r="E45" s="7" t="s">
        <v>1</v>
      </c>
      <c r="F45" s="7" t="s">
        <v>2</v>
      </c>
      <c r="G45" s="7" t="s">
        <v>1250</v>
      </c>
      <c r="H45" s="7" t="s">
        <v>1218</v>
      </c>
      <c r="I45" s="7" t="s">
        <v>222</v>
      </c>
      <c r="J45" s="7" t="s">
        <v>1254</v>
      </c>
      <c r="K45" s="7">
        <v>118938.64</v>
      </c>
      <c r="L45" s="7" t="s">
        <v>223</v>
      </c>
    </row>
    <row r="46" spans="1:13" ht="15">
      <c r="A46" s="7" t="s">
        <v>1114</v>
      </c>
      <c r="B46" s="7" t="s">
        <v>196</v>
      </c>
      <c r="C46" s="7" t="s">
        <v>221</v>
      </c>
      <c r="D46" s="7" t="s">
        <v>224</v>
      </c>
      <c r="E46" s="7" t="s">
        <v>1267</v>
      </c>
      <c r="F46" s="7" t="s">
        <v>1268</v>
      </c>
      <c r="G46" s="7" t="s">
        <v>1250</v>
      </c>
      <c r="H46" s="7" t="s">
        <v>1218</v>
      </c>
      <c r="I46" s="7" t="s">
        <v>222</v>
      </c>
      <c r="J46" s="7" t="s">
        <v>1254</v>
      </c>
      <c r="K46" s="7">
        <v>41084.85</v>
      </c>
      <c r="L46" s="7" t="s">
        <v>225</v>
      </c>
    </row>
    <row r="47" spans="1:13" ht="15">
      <c r="A47" s="7" t="s">
        <v>1114</v>
      </c>
      <c r="B47" s="7" t="s">
        <v>1119</v>
      </c>
      <c r="C47" s="7" t="s">
        <v>226</v>
      </c>
      <c r="D47" s="7" t="s">
        <v>1090</v>
      </c>
      <c r="E47" s="7" t="s">
        <v>1269</v>
      </c>
      <c r="F47" s="7" t="s">
        <v>1270</v>
      </c>
      <c r="G47" s="7" t="s">
        <v>1250</v>
      </c>
      <c r="H47" s="7" t="s">
        <v>1218</v>
      </c>
      <c r="I47" s="7" t="s">
        <v>227</v>
      </c>
      <c r="J47" s="7" t="s">
        <v>1254</v>
      </c>
      <c r="K47" s="7">
        <v>123.51</v>
      </c>
      <c r="L47" s="7" t="s">
        <v>228</v>
      </c>
    </row>
    <row r="48" spans="1:13" s="51" customFormat="1" ht="15">
      <c r="A48" s="7" t="s">
        <v>1114</v>
      </c>
      <c r="B48" s="7" t="s">
        <v>1119</v>
      </c>
      <c r="C48" s="7" t="s">
        <v>226</v>
      </c>
      <c r="D48" s="7" t="s">
        <v>1090</v>
      </c>
      <c r="E48" s="7" t="s">
        <v>135</v>
      </c>
      <c r="F48" s="7" t="s">
        <v>1255</v>
      </c>
      <c r="G48" s="7" t="s">
        <v>1250</v>
      </c>
      <c r="H48" s="7" t="s">
        <v>1218</v>
      </c>
      <c r="I48" s="7" t="s">
        <v>227</v>
      </c>
      <c r="J48" s="7" t="s">
        <v>1254</v>
      </c>
      <c r="K48" s="7">
        <v>8.5</v>
      </c>
      <c r="L48" s="7" t="s">
        <v>229</v>
      </c>
      <c r="M48"/>
    </row>
    <row r="49" spans="1:13" ht="15">
      <c r="A49" s="7" t="s">
        <v>1114</v>
      </c>
      <c r="B49" s="7" t="s">
        <v>1119</v>
      </c>
      <c r="C49" s="7" t="s">
        <v>230</v>
      </c>
      <c r="D49" s="7" t="s">
        <v>1221</v>
      </c>
      <c r="E49" s="7" t="s">
        <v>1269</v>
      </c>
      <c r="F49" s="7" t="s">
        <v>1270</v>
      </c>
      <c r="G49" s="7" t="s">
        <v>1250</v>
      </c>
      <c r="H49" s="7" t="s">
        <v>1218</v>
      </c>
      <c r="I49" s="7" t="s">
        <v>231</v>
      </c>
      <c r="J49" s="7" t="s">
        <v>1254</v>
      </c>
      <c r="K49" s="7">
        <v>314300.78999999998</v>
      </c>
      <c r="L49" s="7" t="s">
        <v>232</v>
      </c>
    </row>
    <row r="50" spans="1:13" ht="15">
      <c r="A50" s="7" t="s">
        <v>1114</v>
      </c>
      <c r="B50" s="7" t="s">
        <v>1119</v>
      </c>
      <c r="C50" s="7" t="s">
        <v>230</v>
      </c>
      <c r="D50" s="7" t="s">
        <v>1221</v>
      </c>
      <c r="E50" s="7" t="s">
        <v>135</v>
      </c>
      <c r="F50" s="7" t="s">
        <v>1255</v>
      </c>
      <c r="G50" s="7" t="s">
        <v>1250</v>
      </c>
      <c r="H50" s="7" t="s">
        <v>1218</v>
      </c>
      <c r="I50" s="7" t="s">
        <v>231</v>
      </c>
      <c r="J50" s="7" t="s">
        <v>1254</v>
      </c>
      <c r="K50" s="7">
        <v>157.22999999999999</v>
      </c>
      <c r="L50" s="7" t="s">
        <v>233</v>
      </c>
    </row>
    <row r="51" spans="1:13" s="51" customFormat="1" ht="15">
      <c r="A51" s="7" t="s">
        <v>1114</v>
      </c>
      <c r="B51" s="7" t="s">
        <v>1119</v>
      </c>
      <c r="C51" s="7" t="s">
        <v>230</v>
      </c>
      <c r="D51" s="7" t="s">
        <v>1091</v>
      </c>
      <c r="E51" s="7" t="s">
        <v>1269</v>
      </c>
      <c r="F51" s="7" t="s">
        <v>1270</v>
      </c>
      <c r="G51" s="7" t="s">
        <v>1250</v>
      </c>
      <c r="H51" s="7" t="s">
        <v>1218</v>
      </c>
      <c r="I51" s="7" t="s">
        <v>151</v>
      </c>
      <c r="J51" s="7" t="s">
        <v>1254</v>
      </c>
      <c r="K51" s="7">
        <v>283572.18</v>
      </c>
      <c r="L51" s="7" t="s">
        <v>234</v>
      </c>
      <c r="M51"/>
    </row>
    <row r="52" spans="1:13" ht="15">
      <c r="A52" s="7" t="s">
        <v>1114</v>
      </c>
      <c r="B52" s="7" t="s">
        <v>1119</v>
      </c>
      <c r="C52" s="7" t="s">
        <v>230</v>
      </c>
      <c r="D52" s="7" t="s">
        <v>1091</v>
      </c>
      <c r="E52" s="7" t="s">
        <v>135</v>
      </c>
      <c r="F52" s="7" t="s">
        <v>1255</v>
      </c>
      <c r="G52" s="7" t="s">
        <v>1250</v>
      </c>
      <c r="H52" s="7" t="s">
        <v>1218</v>
      </c>
      <c r="I52" s="7" t="s">
        <v>151</v>
      </c>
      <c r="J52" s="7" t="s">
        <v>1254</v>
      </c>
      <c r="K52" s="7">
        <v>141.86000000000001</v>
      </c>
      <c r="L52" s="7" t="s">
        <v>235</v>
      </c>
    </row>
    <row r="53" spans="1:13" ht="15">
      <c r="A53" s="7" t="s">
        <v>1114</v>
      </c>
      <c r="B53" s="7" t="s">
        <v>196</v>
      </c>
      <c r="C53" s="7" t="s">
        <v>230</v>
      </c>
      <c r="D53" s="7" t="s">
        <v>152</v>
      </c>
      <c r="E53" s="7" t="s">
        <v>1267</v>
      </c>
      <c r="F53" s="7" t="s">
        <v>1268</v>
      </c>
      <c r="G53" s="7" t="s">
        <v>1250</v>
      </c>
      <c r="H53" s="7" t="s">
        <v>1218</v>
      </c>
      <c r="I53" s="7" t="s">
        <v>151</v>
      </c>
      <c r="J53" s="7" t="s">
        <v>1254</v>
      </c>
      <c r="K53" s="7">
        <v>225723.36</v>
      </c>
      <c r="L53" s="7" t="s">
        <v>236</v>
      </c>
    </row>
    <row r="54" spans="1:13" ht="15">
      <c r="A54" s="7" t="s">
        <v>1114</v>
      </c>
      <c r="B54" s="7" t="s">
        <v>196</v>
      </c>
      <c r="C54" s="7" t="s">
        <v>230</v>
      </c>
      <c r="D54" s="7" t="s">
        <v>237</v>
      </c>
      <c r="E54" s="7" t="s">
        <v>1267</v>
      </c>
      <c r="F54" s="7" t="s">
        <v>1268</v>
      </c>
      <c r="G54" s="7" t="s">
        <v>1250</v>
      </c>
      <c r="H54" s="7" t="s">
        <v>1218</v>
      </c>
      <c r="I54" s="7" t="s">
        <v>231</v>
      </c>
      <c r="J54" s="7" t="s">
        <v>1254</v>
      </c>
      <c r="K54" s="7">
        <v>22228.1</v>
      </c>
      <c r="L54" s="7" t="s">
        <v>238</v>
      </c>
    </row>
    <row r="55" spans="1:13" s="51" customFormat="1" ht="15">
      <c r="A55" s="7" t="s">
        <v>1114</v>
      </c>
      <c r="B55" s="7" t="s">
        <v>1119</v>
      </c>
      <c r="C55" s="7" t="s">
        <v>239</v>
      </c>
      <c r="D55" s="7" t="s">
        <v>1222</v>
      </c>
      <c r="E55" s="7" t="s">
        <v>1269</v>
      </c>
      <c r="F55" s="7" t="s">
        <v>1270</v>
      </c>
      <c r="G55" s="7" t="s">
        <v>31</v>
      </c>
      <c r="H55" s="7" t="s">
        <v>31</v>
      </c>
      <c r="I55" s="7" t="s">
        <v>240</v>
      </c>
      <c r="J55" s="7" t="s">
        <v>1254</v>
      </c>
      <c r="K55" s="7">
        <v>24398.53</v>
      </c>
      <c r="L55" s="7" t="s">
        <v>241</v>
      </c>
      <c r="M55"/>
    </row>
    <row r="56" spans="1:13" s="51" customFormat="1" ht="15">
      <c r="A56" s="7" t="s">
        <v>1114</v>
      </c>
      <c r="B56" s="7" t="s">
        <v>1119</v>
      </c>
      <c r="C56" s="7" t="s">
        <v>239</v>
      </c>
      <c r="D56" s="7" t="s">
        <v>1222</v>
      </c>
      <c r="E56" s="7" t="s">
        <v>135</v>
      </c>
      <c r="F56" s="7" t="s">
        <v>1255</v>
      </c>
      <c r="G56" s="7" t="s">
        <v>31</v>
      </c>
      <c r="H56" s="7" t="s">
        <v>31</v>
      </c>
      <c r="I56" s="7" t="s">
        <v>240</v>
      </c>
      <c r="J56" s="7" t="s">
        <v>1254</v>
      </c>
      <c r="K56" s="7">
        <v>12.21</v>
      </c>
      <c r="L56" s="7" t="s">
        <v>242</v>
      </c>
      <c r="M56"/>
    </row>
    <row r="57" spans="1:13" s="51" customFormat="1" ht="15">
      <c r="A57" s="7" t="s">
        <v>1114</v>
      </c>
      <c r="B57" s="7" t="s">
        <v>1119</v>
      </c>
      <c r="C57" s="7" t="s">
        <v>243</v>
      </c>
      <c r="D57" s="7" t="s">
        <v>1092</v>
      </c>
      <c r="E57" s="7" t="s">
        <v>1269</v>
      </c>
      <c r="F57" s="7" t="s">
        <v>1270</v>
      </c>
      <c r="G57" s="7" t="s">
        <v>31</v>
      </c>
      <c r="H57" s="7" t="s">
        <v>31</v>
      </c>
      <c r="I57" s="7" t="s">
        <v>244</v>
      </c>
      <c r="J57" s="7" t="s">
        <v>1254</v>
      </c>
      <c r="K57" s="7">
        <v>46154.59</v>
      </c>
      <c r="L57" s="7" t="s">
        <v>245</v>
      </c>
      <c r="M57"/>
    </row>
    <row r="58" spans="1:13" s="50" customFormat="1" ht="15">
      <c r="A58" s="7" t="s">
        <v>1114</v>
      </c>
      <c r="B58" s="7" t="s">
        <v>1119</v>
      </c>
      <c r="C58" s="7" t="s">
        <v>243</v>
      </c>
      <c r="D58" s="7" t="s">
        <v>1092</v>
      </c>
      <c r="E58" s="7" t="s">
        <v>135</v>
      </c>
      <c r="F58" s="7" t="s">
        <v>1255</v>
      </c>
      <c r="G58" s="7" t="s">
        <v>31</v>
      </c>
      <c r="H58" s="7" t="s">
        <v>31</v>
      </c>
      <c r="I58" s="7" t="s">
        <v>244</v>
      </c>
      <c r="J58" s="7" t="s">
        <v>1254</v>
      </c>
      <c r="K58" s="7">
        <v>23.09</v>
      </c>
      <c r="L58" s="7" t="s">
        <v>246</v>
      </c>
      <c r="M58"/>
    </row>
    <row r="59" spans="1:13" s="50" customFormat="1" ht="15">
      <c r="A59" s="7" t="s">
        <v>1114</v>
      </c>
      <c r="B59" s="7" t="s">
        <v>1117</v>
      </c>
      <c r="C59" s="7" t="s">
        <v>247</v>
      </c>
      <c r="D59" s="7" t="s">
        <v>248</v>
      </c>
      <c r="E59" s="7" t="s">
        <v>1271</v>
      </c>
      <c r="F59" s="7" t="s">
        <v>0</v>
      </c>
      <c r="G59" s="7" t="s">
        <v>1250</v>
      </c>
      <c r="H59" s="7" t="s">
        <v>1218</v>
      </c>
      <c r="I59" s="7" t="s">
        <v>249</v>
      </c>
      <c r="J59" s="7" t="s">
        <v>1254</v>
      </c>
      <c r="K59" s="7">
        <v>1883.48</v>
      </c>
      <c r="L59" s="7" t="s">
        <v>250</v>
      </c>
      <c r="M59"/>
    </row>
    <row r="60" spans="1:13" s="50" customFormat="1" ht="15">
      <c r="A60" s="7" t="s">
        <v>1114</v>
      </c>
      <c r="B60" s="7" t="s">
        <v>1117</v>
      </c>
      <c r="C60" s="7" t="s">
        <v>247</v>
      </c>
      <c r="D60" s="7" t="s">
        <v>248</v>
      </c>
      <c r="E60" s="7" t="s">
        <v>135</v>
      </c>
      <c r="F60" s="7" t="s">
        <v>1255</v>
      </c>
      <c r="G60" s="7" t="s">
        <v>1250</v>
      </c>
      <c r="H60" s="7" t="s">
        <v>1218</v>
      </c>
      <c r="I60" s="7" t="s">
        <v>249</v>
      </c>
      <c r="J60" s="7" t="s">
        <v>1254</v>
      </c>
      <c r="K60" s="7">
        <v>-0.01</v>
      </c>
      <c r="L60" s="7" t="s">
        <v>251</v>
      </c>
      <c r="M60"/>
    </row>
    <row r="61" spans="1:13" s="50" customFormat="1" ht="15">
      <c r="A61" s="7" t="s">
        <v>1114</v>
      </c>
      <c r="B61" s="7" t="s">
        <v>1119</v>
      </c>
      <c r="C61" s="7" t="s">
        <v>252</v>
      </c>
      <c r="D61" s="7" t="s">
        <v>253</v>
      </c>
      <c r="E61" s="7" t="s">
        <v>1269</v>
      </c>
      <c r="F61" s="7" t="s">
        <v>1270</v>
      </c>
      <c r="G61" s="7" t="s">
        <v>1249</v>
      </c>
      <c r="H61" s="7" t="s">
        <v>1218</v>
      </c>
      <c r="I61" s="7" t="s">
        <v>254</v>
      </c>
      <c r="J61" s="7" t="s">
        <v>1254</v>
      </c>
      <c r="K61" s="7">
        <v>299850</v>
      </c>
      <c r="L61" s="7" t="s">
        <v>255</v>
      </c>
      <c r="M61"/>
    </row>
    <row r="62" spans="1:13" s="50" customFormat="1" ht="15">
      <c r="A62" s="7" t="s">
        <v>1114</v>
      </c>
      <c r="B62" s="7" t="s">
        <v>1119</v>
      </c>
      <c r="C62" s="7" t="s">
        <v>252</v>
      </c>
      <c r="D62" s="7" t="s">
        <v>253</v>
      </c>
      <c r="E62" s="7" t="s">
        <v>135</v>
      </c>
      <c r="F62" s="7" t="s">
        <v>1255</v>
      </c>
      <c r="G62" s="7" t="s">
        <v>1249</v>
      </c>
      <c r="H62" s="7" t="s">
        <v>1218</v>
      </c>
      <c r="I62" s="7" t="s">
        <v>254</v>
      </c>
      <c r="J62" s="7" t="s">
        <v>1254</v>
      </c>
      <c r="K62" s="7">
        <v>150</v>
      </c>
      <c r="L62" s="7" t="s">
        <v>256</v>
      </c>
      <c r="M62"/>
    </row>
    <row r="63" spans="1:13" s="50" customFormat="1" ht="15">
      <c r="A63" s="7" t="s">
        <v>1114</v>
      </c>
      <c r="B63" s="7" t="s">
        <v>1119</v>
      </c>
      <c r="C63" s="7" t="s">
        <v>252</v>
      </c>
      <c r="D63" s="7" t="s">
        <v>257</v>
      </c>
      <c r="E63" s="7" t="s">
        <v>1269</v>
      </c>
      <c r="F63" s="7" t="s">
        <v>1270</v>
      </c>
      <c r="G63" s="7" t="s">
        <v>1249</v>
      </c>
      <c r="H63" s="7" t="s">
        <v>1218</v>
      </c>
      <c r="I63" s="7" t="s">
        <v>258</v>
      </c>
      <c r="J63" s="7" t="s">
        <v>1254</v>
      </c>
      <c r="K63" s="7">
        <v>25945.1</v>
      </c>
      <c r="L63" s="7" t="s">
        <v>259</v>
      </c>
      <c r="M63"/>
    </row>
    <row r="64" spans="1:13" s="50" customFormat="1" ht="15">
      <c r="A64" s="7" t="s">
        <v>1114</v>
      </c>
      <c r="B64" s="7" t="s">
        <v>1119</v>
      </c>
      <c r="C64" s="7" t="s">
        <v>252</v>
      </c>
      <c r="D64" s="7" t="s">
        <v>257</v>
      </c>
      <c r="E64" s="7" t="s">
        <v>135</v>
      </c>
      <c r="F64" s="7" t="s">
        <v>1255</v>
      </c>
      <c r="G64" s="7" t="s">
        <v>1249</v>
      </c>
      <c r="H64" s="7" t="s">
        <v>1218</v>
      </c>
      <c r="I64" s="7" t="s">
        <v>258</v>
      </c>
      <c r="J64" s="7" t="s">
        <v>1254</v>
      </c>
      <c r="K64" s="7">
        <v>12.98</v>
      </c>
      <c r="L64" s="7" t="s">
        <v>260</v>
      </c>
      <c r="M64"/>
    </row>
    <row r="65" spans="1:13" s="50" customFormat="1" ht="15">
      <c r="A65" s="7" t="s">
        <v>1114</v>
      </c>
      <c r="B65" s="7" t="s">
        <v>196</v>
      </c>
      <c r="C65" s="7" t="s">
        <v>252</v>
      </c>
      <c r="D65" s="7" t="s">
        <v>261</v>
      </c>
      <c r="E65" s="7" t="s">
        <v>1267</v>
      </c>
      <c r="F65" s="7" t="s">
        <v>1268</v>
      </c>
      <c r="G65" s="7" t="s">
        <v>1249</v>
      </c>
      <c r="H65" s="7" t="s">
        <v>1218</v>
      </c>
      <c r="I65" s="7" t="s">
        <v>254</v>
      </c>
      <c r="J65" s="7" t="s">
        <v>1254</v>
      </c>
      <c r="K65" s="7">
        <v>865000</v>
      </c>
      <c r="L65" s="7" t="s">
        <v>262</v>
      </c>
      <c r="M65"/>
    </row>
    <row r="66" spans="1:13" s="50" customFormat="1" ht="15">
      <c r="A66" s="7" t="s">
        <v>1114</v>
      </c>
      <c r="B66" s="7" t="s">
        <v>196</v>
      </c>
      <c r="C66" s="7" t="s">
        <v>252</v>
      </c>
      <c r="D66" s="7" t="s">
        <v>263</v>
      </c>
      <c r="E66" s="7" t="s">
        <v>1267</v>
      </c>
      <c r="F66" s="7" t="s">
        <v>1268</v>
      </c>
      <c r="G66" s="7" t="s">
        <v>1249</v>
      </c>
      <c r="H66" s="7" t="s">
        <v>1218</v>
      </c>
      <c r="I66" s="7" t="s">
        <v>264</v>
      </c>
      <c r="J66" s="7" t="s">
        <v>1254</v>
      </c>
      <c r="K66" s="7">
        <v>780000</v>
      </c>
      <c r="L66" s="7" t="s">
        <v>265</v>
      </c>
      <c r="M66"/>
    </row>
    <row r="67" spans="1:13" ht="15">
      <c r="A67" s="7" t="s">
        <v>1114</v>
      </c>
      <c r="B67" s="7" t="s">
        <v>196</v>
      </c>
      <c r="C67" s="7" t="s">
        <v>252</v>
      </c>
      <c r="D67" s="7" t="s">
        <v>266</v>
      </c>
      <c r="E67" s="7" t="s">
        <v>1267</v>
      </c>
      <c r="F67" s="7" t="s">
        <v>1268</v>
      </c>
      <c r="G67" s="7" t="s">
        <v>1249</v>
      </c>
      <c r="H67" s="7" t="s">
        <v>1218</v>
      </c>
      <c r="I67" s="7" t="s">
        <v>267</v>
      </c>
      <c r="J67" s="7" t="s">
        <v>1254</v>
      </c>
      <c r="K67" s="7">
        <v>270000</v>
      </c>
      <c r="L67" s="7" t="s">
        <v>268</v>
      </c>
    </row>
    <row r="68" spans="1:13" ht="15">
      <c r="A68" s="92" t="s">
        <v>1114</v>
      </c>
      <c r="B68" s="92" t="s">
        <v>1120</v>
      </c>
      <c r="C68" s="92" t="s">
        <v>252</v>
      </c>
      <c r="D68" s="92" t="s">
        <v>104</v>
      </c>
      <c r="E68" s="92" t="s">
        <v>3</v>
      </c>
      <c r="F68" s="92" t="s">
        <v>102</v>
      </c>
      <c r="G68" s="92"/>
      <c r="H68" s="92"/>
      <c r="I68" s="92" t="s">
        <v>269</v>
      </c>
      <c r="J68" s="92" t="s">
        <v>1254</v>
      </c>
      <c r="K68" s="92">
        <v>78216</v>
      </c>
      <c r="L68" s="92" t="s">
        <v>270</v>
      </c>
      <c r="M68" s="94"/>
    </row>
    <row r="69" spans="1:13" ht="15">
      <c r="A69" s="92" t="s">
        <v>1114</v>
      </c>
      <c r="B69" s="92" t="s">
        <v>1120</v>
      </c>
      <c r="C69" s="92" t="s">
        <v>252</v>
      </c>
      <c r="D69" s="92" t="s">
        <v>1224</v>
      </c>
      <c r="E69" s="92" t="s">
        <v>3</v>
      </c>
      <c r="F69" s="92" t="s">
        <v>102</v>
      </c>
      <c r="G69" s="92"/>
      <c r="H69" s="92"/>
      <c r="I69" s="92" t="s">
        <v>271</v>
      </c>
      <c r="J69" s="92" t="s">
        <v>1254</v>
      </c>
      <c r="K69" s="92">
        <v>33457</v>
      </c>
      <c r="L69" s="92" t="s">
        <v>272</v>
      </c>
      <c r="M69" s="94"/>
    </row>
    <row r="70" spans="1:13" ht="15">
      <c r="A70" s="92" t="s">
        <v>1114</v>
      </c>
      <c r="B70" s="92" t="s">
        <v>1120</v>
      </c>
      <c r="C70" s="92" t="s">
        <v>252</v>
      </c>
      <c r="D70" s="92" t="s">
        <v>105</v>
      </c>
      <c r="E70" s="92" t="s">
        <v>3</v>
      </c>
      <c r="F70" s="92" t="s">
        <v>102</v>
      </c>
      <c r="G70" s="92"/>
      <c r="H70" s="92"/>
      <c r="I70" s="92" t="s">
        <v>273</v>
      </c>
      <c r="J70" s="92" t="s">
        <v>1254</v>
      </c>
      <c r="K70" s="92">
        <v>65588</v>
      </c>
      <c r="L70" s="92" t="s">
        <v>274</v>
      </c>
      <c r="M70" s="94"/>
    </row>
    <row r="71" spans="1:13" ht="15">
      <c r="A71" s="92" t="s">
        <v>1122</v>
      </c>
      <c r="B71" s="92" t="s">
        <v>275</v>
      </c>
      <c r="C71" s="92" t="s">
        <v>252</v>
      </c>
      <c r="D71" s="92" t="s">
        <v>104</v>
      </c>
      <c r="E71" s="92" t="s">
        <v>3</v>
      </c>
      <c r="F71" s="92" t="s">
        <v>102</v>
      </c>
      <c r="G71" s="92"/>
      <c r="H71" s="92"/>
      <c r="I71" s="92" t="s">
        <v>269</v>
      </c>
      <c r="J71" s="92" t="s">
        <v>1254</v>
      </c>
      <c r="K71" s="92">
        <v>-78216</v>
      </c>
      <c r="L71" s="92" t="s">
        <v>276</v>
      </c>
      <c r="M71" s="94"/>
    </row>
    <row r="72" spans="1:13" ht="15">
      <c r="A72" s="92" t="s">
        <v>1122</v>
      </c>
      <c r="B72" s="92" t="s">
        <v>275</v>
      </c>
      <c r="C72" s="92" t="s">
        <v>252</v>
      </c>
      <c r="D72" s="92" t="s">
        <v>1224</v>
      </c>
      <c r="E72" s="92" t="s">
        <v>3</v>
      </c>
      <c r="F72" s="92" t="s">
        <v>102</v>
      </c>
      <c r="G72" s="92"/>
      <c r="H72" s="92"/>
      <c r="I72" s="92" t="s">
        <v>271</v>
      </c>
      <c r="J72" s="92" t="s">
        <v>1254</v>
      </c>
      <c r="K72" s="92">
        <v>-33457</v>
      </c>
      <c r="L72" s="92" t="s">
        <v>277</v>
      </c>
      <c r="M72" s="94"/>
    </row>
    <row r="73" spans="1:13" ht="15">
      <c r="A73" s="92" t="s">
        <v>1122</v>
      </c>
      <c r="B73" s="92" t="s">
        <v>275</v>
      </c>
      <c r="C73" s="92" t="s">
        <v>252</v>
      </c>
      <c r="D73" s="92" t="s">
        <v>105</v>
      </c>
      <c r="E73" s="92" t="s">
        <v>3</v>
      </c>
      <c r="F73" s="92" t="s">
        <v>102</v>
      </c>
      <c r="G73" s="92"/>
      <c r="H73" s="92"/>
      <c r="I73" s="92" t="s">
        <v>273</v>
      </c>
      <c r="J73" s="92" t="s">
        <v>1254</v>
      </c>
      <c r="K73" s="92">
        <v>-65588</v>
      </c>
      <c r="L73" s="92" t="s">
        <v>268</v>
      </c>
      <c r="M73" s="94"/>
    </row>
    <row r="74" spans="1:13" s="50" customFormat="1" ht="15">
      <c r="A74" s="7" t="s">
        <v>1122</v>
      </c>
      <c r="B74" s="7" t="s">
        <v>103</v>
      </c>
      <c r="C74" s="7" t="s">
        <v>278</v>
      </c>
      <c r="D74" s="7" t="s">
        <v>1225</v>
      </c>
      <c r="E74" s="7" t="s">
        <v>1269</v>
      </c>
      <c r="F74" s="7" t="s">
        <v>1270</v>
      </c>
      <c r="G74" s="7" t="s">
        <v>31</v>
      </c>
      <c r="H74" s="7" t="s">
        <v>31</v>
      </c>
      <c r="I74" s="7" t="s">
        <v>279</v>
      </c>
      <c r="J74" s="7" t="s">
        <v>1254</v>
      </c>
      <c r="K74" s="7">
        <v>30401.119999999999</v>
      </c>
      <c r="L74" s="7" t="s">
        <v>280</v>
      </c>
      <c r="M74"/>
    </row>
    <row r="75" spans="1:13" s="50" customFormat="1" ht="15">
      <c r="A75" s="7" t="s">
        <v>1122</v>
      </c>
      <c r="B75" s="7" t="s">
        <v>103</v>
      </c>
      <c r="C75" s="7" t="s">
        <v>278</v>
      </c>
      <c r="D75" s="7" t="s">
        <v>1225</v>
      </c>
      <c r="E75" s="7" t="s">
        <v>135</v>
      </c>
      <c r="F75" s="7" t="s">
        <v>1255</v>
      </c>
      <c r="G75" s="7" t="s">
        <v>31</v>
      </c>
      <c r="H75" s="7" t="s">
        <v>31</v>
      </c>
      <c r="I75" s="7" t="s">
        <v>279</v>
      </c>
      <c r="J75" s="7" t="s">
        <v>1254</v>
      </c>
      <c r="K75" s="7">
        <v>15.21</v>
      </c>
      <c r="L75" s="7" t="s">
        <v>281</v>
      </c>
      <c r="M75"/>
    </row>
    <row r="76" spans="1:13" s="50" customFormat="1" ht="15">
      <c r="A76" s="7" t="s">
        <v>1122</v>
      </c>
      <c r="B76" s="7" t="s">
        <v>1223</v>
      </c>
      <c r="C76" s="7" t="s">
        <v>278</v>
      </c>
      <c r="D76" s="7" t="s">
        <v>282</v>
      </c>
      <c r="E76" s="7" t="s">
        <v>1267</v>
      </c>
      <c r="F76" s="7" t="s">
        <v>1268</v>
      </c>
      <c r="G76" s="7" t="s">
        <v>1250</v>
      </c>
      <c r="H76" s="7" t="s">
        <v>1218</v>
      </c>
      <c r="I76" s="7" t="s">
        <v>283</v>
      </c>
      <c r="J76" s="7" t="s">
        <v>1254</v>
      </c>
      <c r="K76" s="7">
        <v>78216.539999999994</v>
      </c>
      <c r="L76" s="7" t="s">
        <v>284</v>
      </c>
      <c r="M76"/>
    </row>
    <row r="77" spans="1:13" s="50" customFormat="1" ht="15">
      <c r="A77" s="7" t="s">
        <v>1122</v>
      </c>
      <c r="B77" s="7" t="s">
        <v>103</v>
      </c>
      <c r="C77" s="7" t="s">
        <v>285</v>
      </c>
      <c r="D77" s="7" t="s">
        <v>286</v>
      </c>
      <c r="E77" s="7" t="s">
        <v>1269</v>
      </c>
      <c r="F77" s="7" t="s">
        <v>1270</v>
      </c>
      <c r="G77" s="7" t="s">
        <v>1250</v>
      </c>
      <c r="H77" s="7" t="s">
        <v>1218</v>
      </c>
      <c r="I77" s="7" t="s">
        <v>287</v>
      </c>
      <c r="J77" s="7" t="s">
        <v>1254</v>
      </c>
      <c r="K77" s="7">
        <v>33457.39</v>
      </c>
      <c r="L77" s="7" t="s">
        <v>288</v>
      </c>
      <c r="M77"/>
    </row>
    <row r="78" spans="1:13" s="50" customFormat="1" ht="15">
      <c r="A78" s="7" t="s">
        <v>1122</v>
      </c>
      <c r="B78" s="7" t="s">
        <v>103</v>
      </c>
      <c r="C78" s="7" t="s">
        <v>285</v>
      </c>
      <c r="D78" s="7" t="s">
        <v>286</v>
      </c>
      <c r="E78" s="7" t="s">
        <v>135</v>
      </c>
      <c r="F78" s="7" t="s">
        <v>1255</v>
      </c>
      <c r="G78" s="7" t="s">
        <v>1250</v>
      </c>
      <c r="H78" s="7" t="s">
        <v>1218</v>
      </c>
      <c r="I78" s="7" t="s">
        <v>287</v>
      </c>
      <c r="J78" s="7" t="s">
        <v>1254</v>
      </c>
      <c r="K78" s="7">
        <v>16.739999999999998</v>
      </c>
      <c r="L78" s="7" t="s">
        <v>289</v>
      </c>
      <c r="M78"/>
    </row>
    <row r="79" spans="1:13" s="50" customFormat="1" ht="15">
      <c r="A79" s="7" t="s">
        <v>1122</v>
      </c>
      <c r="B79" s="7" t="s">
        <v>103</v>
      </c>
      <c r="C79" s="7" t="s">
        <v>290</v>
      </c>
      <c r="D79" s="7" t="s">
        <v>1108</v>
      </c>
      <c r="E79" s="7" t="s">
        <v>1269</v>
      </c>
      <c r="F79" s="7" t="s">
        <v>1270</v>
      </c>
      <c r="G79" s="7" t="s">
        <v>1250</v>
      </c>
      <c r="H79" s="7" t="s">
        <v>1218</v>
      </c>
      <c r="I79" s="7" t="s">
        <v>156</v>
      </c>
      <c r="J79" s="7" t="s">
        <v>1254</v>
      </c>
      <c r="K79" s="7">
        <v>32906.79</v>
      </c>
      <c r="L79" s="7" t="s">
        <v>291</v>
      </c>
      <c r="M79"/>
    </row>
    <row r="80" spans="1:13" s="50" customFormat="1" ht="15">
      <c r="A80" s="7" t="s">
        <v>1122</v>
      </c>
      <c r="B80" s="7" t="s">
        <v>103</v>
      </c>
      <c r="C80" s="7" t="s">
        <v>290</v>
      </c>
      <c r="D80" s="7" t="s">
        <v>1108</v>
      </c>
      <c r="E80" s="7" t="s">
        <v>135</v>
      </c>
      <c r="F80" s="7" t="s">
        <v>1255</v>
      </c>
      <c r="G80" s="7" t="s">
        <v>1250</v>
      </c>
      <c r="H80" s="7" t="s">
        <v>1218</v>
      </c>
      <c r="I80" s="7" t="s">
        <v>156</v>
      </c>
      <c r="J80" s="7" t="s">
        <v>1254</v>
      </c>
      <c r="K80" s="7">
        <v>16.46</v>
      </c>
      <c r="L80" s="7" t="s">
        <v>292</v>
      </c>
      <c r="M80"/>
    </row>
    <row r="81" spans="1:13" s="50" customFormat="1" ht="15">
      <c r="A81" s="7" t="s">
        <v>1122</v>
      </c>
      <c r="B81" s="7" t="s">
        <v>103</v>
      </c>
      <c r="C81" s="7" t="s">
        <v>290</v>
      </c>
      <c r="D81" s="7" t="s">
        <v>6</v>
      </c>
      <c r="E81" s="7" t="s">
        <v>1269</v>
      </c>
      <c r="F81" s="7" t="s">
        <v>1270</v>
      </c>
      <c r="G81" s="7" t="s">
        <v>1250</v>
      </c>
      <c r="H81" s="7" t="s">
        <v>1218</v>
      </c>
      <c r="I81" s="7" t="s">
        <v>153</v>
      </c>
      <c r="J81" s="7" t="s">
        <v>1254</v>
      </c>
      <c r="K81" s="7">
        <v>16027.41</v>
      </c>
      <c r="L81" s="7" t="s">
        <v>293</v>
      </c>
      <c r="M81"/>
    </row>
    <row r="82" spans="1:13" s="50" customFormat="1" ht="15">
      <c r="A82" s="7" t="s">
        <v>1122</v>
      </c>
      <c r="B82" s="7" t="s">
        <v>103</v>
      </c>
      <c r="C82" s="7" t="s">
        <v>290</v>
      </c>
      <c r="D82" s="7" t="s">
        <v>6</v>
      </c>
      <c r="E82" s="7" t="s">
        <v>135</v>
      </c>
      <c r="F82" s="7" t="s">
        <v>1255</v>
      </c>
      <c r="G82" s="7" t="s">
        <v>1250</v>
      </c>
      <c r="H82" s="7" t="s">
        <v>1218</v>
      </c>
      <c r="I82" s="7" t="s">
        <v>153</v>
      </c>
      <c r="J82" s="7" t="s">
        <v>1254</v>
      </c>
      <c r="K82" s="7">
        <v>8.5</v>
      </c>
      <c r="L82" s="7" t="s">
        <v>294</v>
      </c>
      <c r="M82"/>
    </row>
    <row r="83" spans="1:13" ht="15">
      <c r="A83" s="7" t="s">
        <v>1122</v>
      </c>
      <c r="B83" s="7" t="s">
        <v>295</v>
      </c>
      <c r="C83" s="7" t="s">
        <v>290</v>
      </c>
      <c r="D83" s="7" t="s">
        <v>133</v>
      </c>
      <c r="E83" s="7" t="s">
        <v>1</v>
      </c>
      <c r="F83" s="7" t="s">
        <v>2</v>
      </c>
      <c r="G83" s="7" t="s">
        <v>1250</v>
      </c>
      <c r="H83" s="7" t="s">
        <v>1218</v>
      </c>
      <c r="I83" s="7" t="s">
        <v>153</v>
      </c>
      <c r="J83" s="7" t="s">
        <v>1254</v>
      </c>
      <c r="K83" s="7">
        <v>4290.59</v>
      </c>
      <c r="L83" s="7" t="s">
        <v>296</v>
      </c>
    </row>
    <row r="84" spans="1:13" ht="15">
      <c r="A84" s="7" t="s">
        <v>1122</v>
      </c>
      <c r="B84" s="7" t="s">
        <v>1223</v>
      </c>
      <c r="C84" s="7" t="s">
        <v>290</v>
      </c>
      <c r="D84" s="7" t="s">
        <v>297</v>
      </c>
      <c r="E84" s="7" t="s">
        <v>1267</v>
      </c>
      <c r="F84" s="7" t="s">
        <v>1268</v>
      </c>
      <c r="G84" s="7" t="s">
        <v>1250</v>
      </c>
      <c r="H84" s="7" t="s">
        <v>1218</v>
      </c>
      <c r="I84" s="7" t="s">
        <v>298</v>
      </c>
      <c r="J84" s="7" t="s">
        <v>1254</v>
      </c>
      <c r="K84" s="7">
        <v>65403.71</v>
      </c>
      <c r="L84" s="7" t="s">
        <v>299</v>
      </c>
    </row>
    <row r="85" spans="1:13" ht="15">
      <c r="A85" s="7" t="s">
        <v>1122</v>
      </c>
      <c r="B85" s="7" t="s">
        <v>1223</v>
      </c>
      <c r="C85" s="7" t="s">
        <v>290</v>
      </c>
      <c r="D85" s="7" t="s">
        <v>154</v>
      </c>
      <c r="E85" s="7" t="s">
        <v>1267</v>
      </c>
      <c r="F85" s="7" t="s">
        <v>1268</v>
      </c>
      <c r="G85" s="7" t="s">
        <v>1250</v>
      </c>
      <c r="H85" s="7" t="s">
        <v>1218</v>
      </c>
      <c r="I85" s="7" t="s">
        <v>153</v>
      </c>
      <c r="J85" s="7" t="s">
        <v>1254</v>
      </c>
      <c r="K85" s="7">
        <v>10358.9</v>
      </c>
      <c r="L85" s="7" t="s">
        <v>300</v>
      </c>
    </row>
    <row r="86" spans="1:13" ht="15">
      <c r="A86" s="7" t="s">
        <v>1122</v>
      </c>
      <c r="B86" s="7" t="s">
        <v>1223</v>
      </c>
      <c r="C86" s="7" t="s">
        <v>290</v>
      </c>
      <c r="D86" s="7" t="s">
        <v>155</v>
      </c>
      <c r="E86" s="7" t="s">
        <v>1267</v>
      </c>
      <c r="F86" s="7" t="s">
        <v>1268</v>
      </c>
      <c r="G86" s="7" t="s">
        <v>1250</v>
      </c>
      <c r="H86" s="7" t="s">
        <v>1218</v>
      </c>
      <c r="I86" s="7" t="s">
        <v>156</v>
      </c>
      <c r="J86" s="7" t="s">
        <v>1254</v>
      </c>
      <c r="K86" s="7">
        <v>3903.92</v>
      </c>
      <c r="L86" s="7" t="s">
        <v>301</v>
      </c>
    </row>
    <row r="87" spans="1:13" ht="15">
      <c r="A87" s="7" t="s">
        <v>1122</v>
      </c>
      <c r="B87" s="7" t="s">
        <v>1223</v>
      </c>
      <c r="C87" s="7" t="s">
        <v>302</v>
      </c>
      <c r="D87" s="7" t="s">
        <v>303</v>
      </c>
      <c r="E87" s="7" t="s">
        <v>9</v>
      </c>
      <c r="F87" s="7" t="s">
        <v>10</v>
      </c>
      <c r="G87" s="7" t="s">
        <v>1253</v>
      </c>
      <c r="H87" s="7" t="s">
        <v>1253</v>
      </c>
      <c r="I87" s="7" t="s">
        <v>304</v>
      </c>
      <c r="J87" s="7" t="s">
        <v>1254</v>
      </c>
      <c r="K87" s="7">
        <v>51004.12</v>
      </c>
      <c r="L87" s="7" t="s">
        <v>305</v>
      </c>
    </row>
    <row r="88" spans="1:13" ht="15">
      <c r="A88" s="7" t="s">
        <v>1122</v>
      </c>
      <c r="B88" s="7" t="s">
        <v>1223</v>
      </c>
      <c r="C88" s="7" t="s">
        <v>302</v>
      </c>
      <c r="D88" s="7" t="s">
        <v>303</v>
      </c>
      <c r="E88" s="7" t="s">
        <v>135</v>
      </c>
      <c r="F88" s="7" t="s">
        <v>1255</v>
      </c>
      <c r="G88" s="7" t="s">
        <v>1253</v>
      </c>
      <c r="H88" s="7" t="s">
        <v>1253</v>
      </c>
      <c r="I88" s="7" t="s">
        <v>304</v>
      </c>
      <c r="J88" s="7" t="s">
        <v>1254</v>
      </c>
      <c r="K88" s="7">
        <v>-0.03</v>
      </c>
      <c r="L88" s="7" t="s">
        <v>306</v>
      </c>
    </row>
    <row r="89" spans="1:13" ht="15">
      <c r="A89" s="7" t="s">
        <v>1122</v>
      </c>
      <c r="B89" s="7" t="s">
        <v>295</v>
      </c>
      <c r="C89" s="7" t="s">
        <v>307</v>
      </c>
      <c r="D89" s="7" t="s">
        <v>1226</v>
      </c>
      <c r="E89" s="7" t="s">
        <v>1</v>
      </c>
      <c r="F89" s="7" t="s">
        <v>2</v>
      </c>
      <c r="G89" s="7" t="s">
        <v>1250</v>
      </c>
      <c r="H89" s="7" t="s">
        <v>1218</v>
      </c>
      <c r="I89" s="7" t="s">
        <v>308</v>
      </c>
      <c r="J89" s="7" t="s">
        <v>1254</v>
      </c>
      <c r="K89" s="7">
        <v>2766.33</v>
      </c>
      <c r="L89" s="7" t="s">
        <v>309</v>
      </c>
    </row>
    <row r="90" spans="1:13" ht="15">
      <c r="A90" s="7" t="s">
        <v>1122</v>
      </c>
      <c r="B90" s="7" t="s">
        <v>103</v>
      </c>
      <c r="C90" s="7" t="s">
        <v>310</v>
      </c>
      <c r="D90" s="7" t="s">
        <v>1094</v>
      </c>
      <c r="E90" s="7" t="s">
        <v>1269</v>
      </c>
      <c r="F90" s="7" t="s">
        <v>1270</v>
      </c>
      <c r="G90" s="7" t="s">
        <v>1250</v>
      </c>
      <c r="H90" s="7" t="s">
        <v>1218</v>
      </c>
      <c r="I90" s="7" t="s">
        <v>311</v>
      </c>
      <c r="J90" s="7" t="s">
        <v>1254</v>
      </c>
      <c r="K90" s="7">
        <v>38700.129999999997</v>
      </c>
      <c r="L90" s="7" t="s">
        <v>312</v>
      </c>
    </row>
    <row r="91" spans="1:13" ht="15">
      <c r="A91" s="7" t="s">
        <v>1122</v>
      </c>
      <c r="B91" s="7" t="s">
        <v>103</v>
      </c>
      <c r="C91" s="7" t="s">
        <v>310</v>
      </c>
      <c r="D91" s="7" t="s">
        <v>1134</v>
      </c>
      <c r="E91" s="7" t="s">
        <v>1269</v>
      </c>
      <c r="F91" s="7" t="s">
        <v>1270</v>
      </c>
      <c r="G91" s="7" t="s">
        <v>1250</v>
      </c>
      <c r="H91" s="7" t="s">
        <v>1218</v>
      </c>
      <c r="I91" s="7" t="s">
        <v>823</v>
      </c>
      <c r="J91" s="7" t="s">
        <v>1254</v>
      </c>
      <c r="K91" s="7">
        <v>16087.19</v>
      </c>
      <c r="L91" s="7" t="s">
        <v>824</v>
      </c>
    </row>
    <row r="92" spans="1:13" ht="15">
      <c r="A92" s="7" t="s">
        <v>1122</v>
      </c>
      <c r="B92" s="7" t="s">
        <v>103</v>
      </c>
      <c r="C92" s="7" t="s">
        <v>310</v>
      </c>
      <c r="D92" s="7" t="s">
        <v>1211</v>
      </c>
      <c r="E92" s="7" t="s">
        <v>1269</v>
      </c>
      <c r="F92" s="7" t="s">
        <v>1270</v>
      </c>
      <c r="G92" s="7" t="s">
        <v>1250</v>
      </c>
      <c r="H92" s="7" t="s">
        <v>1218</v>
      </c>
      <c r="I92" s="7" t="s">
        <v>1040</v>
      </c>
      <c r="J92" s="7" t="s">
        <v>1254</v>
      </c>
      <c r="K92" s="7">
        <v>2175.14</v>
      </c>
      <c r="L92" s="7" t="s">
        <v>825</v>
      </c>
    </row>
    <row r="93" spans="1:13" ht="15">
      <c r="A93" s="7" t="s">
        <v>1122</v>
      </c>
      <c r="B93" s="7" t="s">
        <v>103</v>
      </c>
      <c r="C93" s="7" t="s">
        <v>310</v>
      </c>
      <c r="D93" s="7" t="s">
        <v>1041</v>
      </c>
      <c r="E93" s="7" t="s">
        <v>1269</v>
      </c>
      <c r="F93" s="7" t="s">
        <v>1270</v>
      </c>
      <c r="G93" s="7" t="s">
        <v>1250</v>
      </c>
      <c r="H93" s="7" t="s">
        <v>1218</v>
      </c>
      <c r="I93" s="7" t="s">
        <v>1035</v>
      </c>
      <c r="J93" s="7" t="s">
        <v>1254</v>
      </c>
      <c r="K93" s="7">
        <v>568.94000000000005</v>
      </c>
      <c r="L93" s="7" t="s">
        <v>826</v>
      </c>
    </row>
    <row r="94" spans="1:13" ht="15">
      <c r="A94" s="7" t="s">
        <v>1122</v>
      </c>
      <c r="B94" s="7" t="s">
        <v>295</v>
      </c>
      <c r="C94" s="7" t="s">
        <v>310</v>
      </c>
      <c r="D94" s="7" t="s">
        <v>1034</v>
      </c>
      <c r="E94" s="7" t="s">
        <v>1</v>
      </c>
      <c r="F94" s="7" t="s">
        <v>2</v>
      </c>
      <c r="G94" s="7" t="s">
        <v>1250</v>
      </c>
      <c r="H94" s="7" t="s">
        <v>1218</v>
      </c>
      <c r="I94" s="7" t="s">
        <v>1035</v>
      </c>
      <c r="J94" s="7" t="s">
        <v>1254</v>
      </c>
      <c r="K94" s="7">
        <v>618.35</v>
      </c>
      <c r="L94" s="7" t="s">
        <v>827</v>
      </c>
    </row>
    <row r="95" spans="1:13" ht="15">
      <c r="A95" s="7" t="s">
        <v>1122</v>
      </c>
      <c r="B95" s="7" t="s">
        <v>1223</v>
      </c>
      <c r="C95" s="7" t="s">
        <v>310</v>
      </c>
      <c r="D95" s="7" t="s">
        <v>828</v>
      </c>
      <c r="E95" s="7" t="s">
        <v>1267</v>
      </c>
      <c r="F95" s="7" t="s">
        <v>1268</v>
      </c>
      <c r="G95" s="7" t="s">
        <v>1250</v>
      </c>
      <c r="H95" s="7" t="s">
        <v>1218</v>
      </c>
      <c r="I95" s="7" t="s">
        <v>829</v>
      </c>
      <c r="J95" s="7" t="s">
        <v>1254</v>
      </c>
      <c r="K95" s="7">
        <v>226003.08</v>
      </c>
      <c r="L95" s="7" t="s">
        <v>830</v>
      </c>
    </row>
    <row r="96" spans="1:13" ht="15">
      <c r="A96" s="7" t="s">
        <v>1122</v>
      </c>
      <c r="B96" s="7" t="s">
        <v>1223</v>
      </c>
      <c r="C96" s="7" t="s">
        <v>310</v>
      </c>
      <c r="D96" s="7" t="s">
        <v>831</v>
      </c>
      <c r="E96" s="7" t="s">
        <v>1267</v>
      </c>
      <c r="F96" s="7" t="s">
        <v>1268</v>
      </c>
      <c r="G96" s="7" t="s">
        <v>1250</v>
      </c>
      <c r="H96" s="7" t="s">
        <v>1218</v>
      </c>
      <c r="I96" s="7" t="s">
        <v>832</v>
      </c>
      <c r="J96" s="7" t="s">
        <v>1254</v>
      </c>
      <c r="K96" s="7">
        <v>53975.8</v>
      </c>
      <c r="L96" s="7" t="s">
        <v>833</v>
      </c>
    </row>
    <row r="97" spans="1:13" ht="15">
      <c r="A97" s="7" t="s">
        <v>1122</v>
      </c>
      <c r="B97" s="7" t="s">
        <v>1223</v>
      </c>
      <c r="C97" s="7" t="s">
        <v>310</v>
      </c>
      <c r="D97" s="7" t="s">
        <v>1039</v>
      </c>
      <c r="E97" s="7" t="s">
        <v>1267</v>
      </c>
      <c r="F97" s="7" t="s">
        <v>1268</v>
      </c>
      <c r="G97" s="7" t="s">
        <v>1250</v>
      </c>
      <c r="H97" s="7" t="s">
        <v>1218</v>
      </c>
      <c r="I97" s="7" t="s">
        <v>1040</v>
      </c>
      <c r="J97" s="7" t="s">
        <v>1254</v>
      </c>
      <c r="K97" s="7">
        <v>4806.28</v>
      </c>
      <c r="L97" s="7" t="s">
        <v>834</v>
      </c>
    </row>
    <row r="98" spans="1:13" ht="15">
      <c r="A98" s="7" t="s">
        <v>1122</v>
      </c>
      <c r="B98" s="7" t="s">
        <v>1223</v>
      </c>
      <c r="C98" s="7" t="s">
        <v>310</v>
      </c>
      <c r="D98" s="7" t="s">
        <v>1039</v>
      </c>
      <c r="E98" s="7" t="s">
        <v>135</v>
      </c>
      <c r="F98" s="7" t="s">
        <v>1255</v>
      </c>
      <c r="G98" s="7" t="s">
        <v>1250</v>
      </c>
      <c r="H98" s="7" t="s">
        <v>1218</v>
      </c>
      <c r="I98" s="7" t="s">
        <v>1040</v>
      </c>
      <c r="J98" s="7" t="s">
        <v>1254</v>
      </c>
      <c r="K98" s="7">
        <v>-0.01</v>
      </c>
      <c r="L98" s="7" t="s">
        <v>835</v>
      </c>
    </row>
    <row r="99" spans="1:13" ht="15">
      <c r="A99" s="7" t="s">
        <v>1122</v>
      </c>
      <c r="B99" s="7" t="s">
        <v>1223</v>
      </c>
      <c r="C99" s="7" t="s">
        <v>310</v>
      </c>
      <c r="D99" s="7" t="s">
        <v>836</v>
      </c>
      <c r="E99" s="7" t="s">
        <v>1267</v>
      </c>
      <c r="F99" s="7" t="s">
        <v>1268</v>
      </c>
      <c r="G99" s="7" t="s">
        <v>1250</v>
      </c>
      <c r="H99" s="7" t="s">
        <v>1218</v>
      </c>
      <c r="I99" s="7" t="s">
        <v>311</v>
      </c>
      <c r="J99" s="7" t="s">
        <v>1254</v>
      </c>
      <c r="K99" s="7">
        <v>2229.5100000000002</v>
      </c>
      <c r="L99" s="7" t="s">
        <v>837</v>
      </c>
    </row>
    <row r="100" spans="1:13" ht="15">
      <c r="A100" s="7" t="s">
        <v>1122</v>
      </c>
      <c r="B100" s="7" t="s">
        <v>1121</v>
      </c>
      <c r="C100" s="7" t="s">
        <v>310</v>
      </c>
      <c r="D100" s="7" t="s">
        <v>831</v>
      </c>
      <c r="E100" s="7" t="s">
        <v>1271</v>
      </c>
      <c r="F100" s="7" t="s">
        <v>0</v>
      </c>
      <c r="G100" s="7" t="s">
        <v>1250</v>
      </c>
      <c r="H100" s="7" t="s">
        <v>1218</v>
      </c>
      <c r="I100" s="7" t="s">
        <v>832</v>
      </c>
      <c r="J100" s="7" t="s">
        <v>1254</v>
      </c>
      <c r="K100" s="7">
        <v>99695.99</v>
      </c>
      <c r="L100" s="7" t="s">
        <v>838</v>
      </c>
    </row>
    <row r="101" spans="1:13" ht="15">
      <c r="A101" s="7" t="s">
        <v>1122</v>
      </c>
      <c r="B101" s="7" t="s">
        <v>1121</v>
      </c>
      <c r="C101" s="7" t="s">
        <v>310</v>
      </c>
      <c r="D101" s="7" t="s">
        <v>839</v>
      </c>
      <c r="E101" s="7" t="s">
        <v>1271</v>
      </c>
      <c r="F101" s="7" t="s">
        <v>0</v>
      </c>
      <c r="G101" s="7" t="s">
        <v>1250</v>
      </c>
      <c r="H101" s="7" t="s">
        <v>1218</v>
      </c>
      <c r="I101" s="7" t="s">
        <v>840</v>
      </c>
      <c r="J101" s="7" t="s">
        <v>1254</v>
      </c>
      <c r="K101" s="7">
        <v>21615.23</v>
      </c>
      <c r="L101" s="7" t="s">
        <v>841</v>
      </c>
    </row>
    <row r="102" spans="1:13" ht="15">
      <c r="A102" s="7" t="s">
        <v>1122</v>
      </c>
      <c r="B102" s="7" t="s">
        <v>103</v>
      </c>
      <c r="C102" s="7" t="s">
        <v>842</v>
      </c>
      <c r="D102" s="7" t="s">
        <v>1228</v>
      </c>
      <c r="E102" s="7" t="s">
        <v>1269</v>
      </c>
      <c r="F102" s="7" t="s">
        <v>1270</v>
      </c>
      <c r="G102" s="7" t="s">
        <v>1249</v>
      </c>
      <c r="H102" s="7" t="s">
        <v>1218</v>
      </c>
      <c r="I102" s="7" t="s">
        <v>843</v>
      </c>
      <c r="J102" s="7" t="s">
        <v>1254</v>
      </c>
      <c r="K102" s="7">
        <v>1021401.81</v>
      </c>
      <c r="L102" s="7" t="s">
        <v>844</v>
      </c>
    </row>
    <row r="103" spans="1:13" ht="15">
      <c r="A103" s="7" t="s">
        <v>1122</v>
      </c>
      <c r="B103" s="7" t="s">
        <v>103</v>
      </c>
      <c r="C103" s="7" t="s">
        <v>842</v>
      </c>
      <c r="D103" s="7" t="s">
        <v>1093</v>
      </c>
      <c r="E103" s="7" t="s">
        <v>1269</v>
      </c>
      <c r="F103" s="7" t="s">
        <v>1270</v>
      </c>
      <c r="G103" s="7" t="s">
        <v>1249</v>
      </c>
      <c r="H103" s="7" t="s">
        <v>1218</v>
      </c>
      <c r="I103" s="7" t="s">
        <v>845</v>
      </c>
      <c r="J103" s="7" t="s">
        <v>1254</v>
      </c>
      <c r="K103" s="7">
        <v>239611.92</v>
      </c>
      <c r="L103" s="7" t="s">
        <v>846</v>
      </c>
    </row>
    <row r="104" spans="1:13" ht="15">
      <c r="A104" s="7" t="s">
        <v>1122</v>
      </c>
      <c r="B104" s="7" t="s">
        <v>103</v>
      </c>
      <c r="C104" s="7" t="s">
        <v>842</v>
      </c>
      <c r="D104" s="7" t="s">
        <v>1212</v>
      </c>
      <c r="E104" s="7" t="s">
        <v>1269</v>
      </c>
      <c r="F104" s="7" t="s">
        <v>1270</v>
      </c>
      <c r="G104" s="7" t="s">
        <v>1249</v>
      </c>
      <c r="H104" s="7" t="s">
        <v>1218</v>
      </c>
      <c r="I104" s="7" t="s">
        <v>157</v>
      </c>
      <c r="J104" s="7" t="s">
        <v>1254</v>
      </c>
      <c r="K104" s="7">
        <v>13612.6</v>
      </c>
      <c r="L104" s="7" t="s">
        <v>847</v>
      </c>
    </row>
    <row r="105" spans="1:13" ht="15">
      <c r="A105" s="7" t="s">
        <v>1122</v>
      </c>
      <c r="B105" s="7" t="s">
        <v>295</v>
      </c>
      <c r="C105" s="7" t="s">
        <v>842</v>
      </c>
      <c r="D105" s="7" t="s">
        <v>1227</v>
      </c>
      <c r="E105" s="7" t="s">
        <v>1</v>
      </c>
      <c r="F105" s="7" t="s">
        <v>2</v>
      </c>
      <c r="G105" s="7" t="s">
        <v>1249</v>
      </c>
      <c r="H105" s="7" t="s">
        <v>1218</v>
      </c>
      <c r="I105" s="7" t="s">
        <v>843</v>
      </c>
      <c r="J105" s="7" t="s">
        <v>1254</v>
      </c>
      <c r="K105" s="7">
        <v>180493.2</v>
      </c>
      <c r="L105" s="7" t="s">
        <v>848</v>
      </c>
    </row>
    <row r="106" spans="1:13" ht="15">
      <c r="A106" s="7" t="s">
        <v>1122</v>
      </c>
      <c r="B106" s="7" t="s">
        <v>295</v>
      </c>
      <c r="C106" s="7" t="s">
        <v>842</v>
      </c>
      <c r="D106" s="7" t="s">
        <v>1177</v>
      </c>
      <c r="E106" s="7" t="s">
        <v>1</v>
      </c>
      <c r="F106" s="7" t="s">
        <v>2</v>
      </c>
      <c r="G106" s="7" t="s">
        <v>1249</v>
      </c>
      <c r="H106" s="7" t="s">
        <v>1218</v>
      </c>
      <c r="I106" s="7" t="s">
        <v>157</v>
      </c>
      <c r="J106" s="7" t="s">
        <v>1254</v>
      </c>
      <c r="K106" s="7">
        <v>64659.85</v>
      </c>
      <c r="L106" s="7" t="s">
        <v>849</v>
      </c>
    </row>
    <row r="107" spans="1:13" ht="15">
      <c r="A107" s="7" t="s">
        <v>1122</v>
      </c>
      <c r="B107" s="7" t="s">
        <v>1223</v>
      </c>
      <c r="C107" s="7" t="s">
        <v>842</v>
      </c>
      <c r="D107" s="7" t="s">
        <v>850</v>
      </c>
      <c r="E107" s="7" t="s">
        <v>1267</v>
      </c>
      <c r="F107" s="7" t="s">
        <v>1268</v>
      </c>
      <c r="G107" s="7" t="s">
        <v>1249</v>
      </c>
      <c r="H107" s="7" t="s">
        <v>1218</v>
      </c>
      <c r="I107" s="7" t="s">
        <v>845</v>
      </c>
      <c r="J107" s="7" t="s">
        <v>1254</v>
      </c>
      <c r="K107" s="7">
        <v>1813953.95</v>
      </c>
      <c r="L107" s="7" t="s">
        <v>851</v>
      </c>
    </row>
    <row r="108" spans="1:13" ht="15">
      <c r="A108" s="7" t="s">
        <v>1122</v>
      </c>
      <c r="B108" s="7" t="s">
        <v>1223</v>
      </c>
      <c r="C108" s="7" t="s">
        <v>842</v>
      </c>
      <c r="D108" s="7" t="s">
        <v>852</v>
      </c>
      <c r="E108" s="7" t="s">
        <v>1267</v>
      </c>
      <c r="F108" s="7" t="s">
        <v>1268</v>
      </c>
      <c r="G108" s="7" t="s">
        <v>1249</v>
      </c>
      <c r="H108" s="7" t="s">
        <v>1218</v>
      </c>
      <c r="I108" s="7" t="s">
        <v>843</v>
      </c>
      <c r="J108" s="7" t="s">
        <v>1254</v>
      </c>
      <c r="K108" s="7">
        <v>1225421.6399999999</v>
      </c>
      <c r="L108" s="7" t="s">
        <v>853</v>
      </c>
    </row>
    <row r="109" spans="1:13" ht="15">
      <c r="A109" s="7" t="s">
        <v>1122</v>
      </c>
      <c r="B109" s="7" t="s">
        <v>1223</v>
      </c>
      <c r="C109" s="7" t="s">
        <v>842</v>
      </c>
      <c r="D109" s="7" t="s">
        <v>1036</v>
      </c>
      <c r="E109" s="7" t="s">
        <v>1267</v>
      </c>
      <c r="F109" s="7" t="s">
        <v>1268</v>
      </c>
      <c r="G109" s="7" t="s">
        <v>1249</v>
      </c>
      <c r="H109" s="7" t="s">
        <v>1218</v>
      </c>
      <c r="I109" s="7" t="s">
        <v>1037</v>
      </c>
      <c r="J109" s="7" t="s">
        <v>1254</v>
      </c>
      <c r="K109" s="7">
        <v>272252</v>
      </c>
      <c r="L109" s="7" t="s">
        <v>854</v>
      </c>
    </row>
    <row r="110" spans="1:13" ht="15">
      <c r="A110" s="7" t="s">
        <v>1122</v>
      </c>
      <c r="B110" s="7" t="s">
        <v>1223</v>
      </c>
      <c r="C110" s="7" t="s">
        <v>842</v>
      </c>
      <c r="D110" s="7" t="s">
        <v>1038</v>
      </c>
      <c r="E110" s="7" t="s">
        <v>1267</v>
      </c>
      <c r="F110" s="7" t="s">
        <v>1268</v>
      </c>
      <c r="G110" s="7" t="s">
        <v>1249</v>
      </c>
      <c r="H110" s="7" t="s">
        <v>1218</v>
      </c>
      <c r="I110" s="7" t="s">
        <v>157</v>
      </c>
      <c r="J110" s="7" t="s">
        <v>1254</v>
      </c>
      <c r="K110" s="7">
        <v>10209.450000000001</v>
      </c>
      <c r="L110" s="7" t="s">
        <v>855</v>
      </c>
    </row>
    <row r="111" spans="1:13" ht="15">
      <c r="A111" s="92" t="s">
        <v>1122</v>
      </c>
      <c r="B111" s="92" t="s">
        <v>1123</v>
      </c>
      <c r="C111" s="92" t="s">
        <v>842</v>
      </c>
      <c r="D111" s="92" t="s">
        <v>1229</v>
      </c>
      <c r="E111" s="92" t="s">
        <v>3</v>
      </c>
      <c r="F111" s="92" t="s">
        <v>102</v>
      </c>
      <c r="G111" s="92"/>
      <c r="H111" s="92"/>
      <c r="I111" s="92" t="s">
        <v>856</v>
      </c>
      <c r="J111" s="92" t="s">
        <v>1254</v>
      </c>
      <c r="K111" s="92">
        <v>100560</v>
      </c>
      <c r="L111" s="92" t="s">
        <v>857</v>
      </c>
      <c r="M111" s="94"/>
    </row>
    <row r="112" spans="1:13" ht="15">
      <c r="A112" s="92" t="s">
        <v>1122</v>
      </c>
      <c r="B112" s="92" t="s">
        <v>1123</v>
      </c>
      <c r="C112" s="92" t="s">
        <v>842</v>
      </c>
      <c r="D112" s="92" t="s">
        <v>1213</v>
      </c>
      <c r="E112" s="92" t="s">
        <v>3</v>
      </c>
      <c r="F112" s="92" t="s">
        <v>102</v>
      </c>
      <c r="G112" s="92"/>
      <c r="H112" s="92"/>
      <c r="I112" s="92" t="s">
        <v>858</v>
      </c>
      <c r="J112" s="92" t="s">
        <v>1254</v>
      </c>
      <c r="K112" s="92">
        <v>51050</v>
      </c>
      <c r="L112" s="92" t="s">
        <v>859</v>
      </c>
      <c r="M112" s="94"/>
    </row>
    <row r="113" spans="1:13" ht="15">
      <c r="A113" s="92" t="s">
        <v>1122</v>
      </c>
      <c r="B113" s="92" t="s">
        <v>1123</v>
      </c>
      <c r="C113" s="92" t="s">
        <v>842</v>
      </c>
      <c r="D113" s="92" t="s">
        <v>107</v>
      </c>
      <c r="E113" s="92" t="s">
        <v>3</v>
      </c>
      <c r="F113" s="92" t="s">
        <v>102</v>
      </c>
      <c r="G113" s="92"/>
      <c r="H113" s="92"/>
      <c r="I113" s="92" t="s">
        <v>860</v>
      </c>
      <c r="J113" s="92" t="s">
        <v>1254</v>
      </c>
      <c r="K113" s="92">
        <v>7746</v>
      </c>
      <c r="L113" s="92" t="s">
        <v>861</v>
      </c>
      <c r="M113" s="94"/>
    </row>
    <row r="114" spans="1:13" ht="15">
      <c r="A114" s="92" t="s">
        <v>1122</v>
      </c>
      <c r="B114" s="92" t="s">
        <v>1123</v>
      </c>
      <c r="C114" s="92" t="s">
        <v>842</v>
      </c>
      <c r="D114" s="92" t="s">
        <v>1098</v>
      </c>
      <c r="E114" s="92" t="s">
        <v>3</v>
      </c>
      <c r="F114" s="92" t="s">
        <v>102</v>
      </c>
      <c r="G114" s="92"/>
      <c r="H114" s="92"/>
      <c r="I114" s="92" t="s">
        <v>862</v>
      </c>
      <c r="J114" s="92" t="s">
        <v>1254</v>
      </c>
      <c r="K114" s="92">
        <v>10869</v>
      </c>
      <c r="L114" s="92" t="s">
        <v>863</v>
      </c>
      <c r="M114" s="94"/>
    </row>
    <row r="115" spans="1:13" ht="15">
      <c r="A115" s="92" t="s">
        <v>1122</v>
      </c>
      <c r="B115" s="92" t="s">
        <v>1123</v>
      </c>
      <c r="C115" s="92" t="s">
        <v>842</v>
      </c>
      <c r="D115" s="92" t="s">
        <v>1188</v>
      </c>
      <c r="E115" s="92" t="s">
        <v>3</v>
      </c>
      <c r="F115" s="92" t="s">
        <v>102</v>
      </c>
      <c r="G115" s="92"/>
      <c r="H115" s="92"/>
      <c r="I115" s="92" t="s">
        <v>864</v>
      </c>
      <c r="J115" s="92" t="s">
        <v>1254</v>
      </c>
      <c r="K115" s="92">
        <v>42400</v>
      </c>
      <c r="L115" s="92" t="s">
        <v>865</v>
      </c>
      <c r="M115" s="94"/>
    </row>
    <row r="116" spans="1:13" ht="15">
      <c r="A116" s="92" t="s">
        <v>1122</v>
      </c>
      <c r="B116" s="92" t="s">
        <v>1123</v>
      </c>
      <c r="C116" s="92" t="s">
        <v>842</v>
      </c>
      <c r="D116" s="92" t="s">
        <v>1135</v>
      </c>
      <c r="E116" s="92" t="s">
        <v>3</v>
      </c>
      <c r="F116" s="92" t="s">
        <v>102</v>
      </c>
      <c r="G116" s="92"/>
      <c r="H116" s="92"/>
      <c r="I116" s="92" t="s">
        <v>866</v>
      </c>
      <c r="J116" s="92" t="s">
        <v>1254</v>
      </c>
      <c r="K116" s="92">
        <v>2890</v>
      </c>
      <c r="L116" s="92" t="s">
        <v>867</v>
      </c>
      <c r="M116" s="94"/>
    </row>
    <row r="117" spans="1:13" ht="15">
      <c r="A117" s="92" t="s">
        <v>1122</v>
      </c>
      <c r="B117" s="92" t="s">
        <v>1123</v>
      </c>
      <c r="C117" s="92" t="s">
        <v>842</v>
      </c>
      <c r="D117" s="92" t="s">
        <v>1136</v>
      </c>
      <c r="E117" s="92" t="s">
        <v>3</v>
      </c>
      <c r="F117" s="92" t="s">
        <v>102</v>
      </c>
      <c r="G117" s="92"/>
      <c r="H117" s="92"/>
      <c r="I117" s="92" t="s">
        <v>868</v>
      </c>
      <c r="J117" s="92" t="s">
        <v>1254</v>
      </c>
      <c r="K117" s="92">
        <v>32384</v>
      </c>
      <c r="L117" s="92" t="s">
        <v>869</v>
      </c>
      <c r="M117" s="94"/>
    </row>
    <row r="118" spans="1:13" s="50" customFormat="1" ht="15">
      <c r="A118" s="92" t="s">
        <v>1122</v>
      </c>
      <c r="B118" s="92" t="s">
        <v>1123</v>
      </c>
      <c r="C118" s="92" t="s">
        <v>842</v>
      </c>
      <c r="D118" s="92" t="s">
        <v>1095</v>
      </c>
      <c r="E118" s="92" t="s">
        <v>3</v>
      </c>
      <c r="F118" s="92" t="s">
        <v>102</v>
      </c>
      <c r="G118" s="92"/>
      <c r="H118" s="92"/>
      <c r="I118" s="92" t="s">
        <v>870</v>
      </c>
      <c r="J118" s="92" t="s">
        <v>1254</v>
      </c>
      <c r="K118" s="92">
        <v>50362</v>
      </c>
      <c r="L118" s="92" t="s">
        <v>871</v>
      </c>
      <c r="M118" s="94"/>
    </row>
    <row r="119" spans="1:13" s="50" customFormat="1" ht="15">
      <c r="A119" s="92" t="s">
        <v>1122</v>
      </c>
      <c r="B119" s="92" t="s">
        <v>1123</v>
      </c>
      <c r="C119" s="92" t="s">
        <v>842</v>
      </c>
      <c r="D119" s="92" t="s">
        <v>1230</v>
      </c>
      <c r="E119" s="92" t="s">
        <v>3</v>
      </c>
      <c r="F119" s="92" t="s">
        <v>102</v>
      </c>
      <c r="G119" s="92"/>
      <c r="H119" s="92"/>
      <c r="I119" s="92" t="s">
        <v>872</v>
      </c>
      <c r="J119" s="92" t="s">
        <v>1254</v>
      </c>
      <c r="K119" s="92">
        <v>36007</v>
      </c>
      <c r="L119" s="92" t="s">
        <v>873</v>
      </c>
      <c r="M119" s="94"/>
    </row>
    <row r="120" spans="1:13" s="50" customFormat="1" ht="15">
      <c r="A120" s="92" t="s">
        <v>1111</v>
      </c>
      <c r="B120" s="92" t="s">
        <v>106</v>
      </c>
      <c r="C120" s="92" t="s">
        <v>842</v>
      </c>
      <c r="D120" s="92" t="s">
        <v>1229</v>
      </c>
      <c r="E120" s="92" t="s">
        <v>3</v>
      </c>
      <c r="F120" s="92" t="s">
        <v>102</v>
      </c>
      <c r="G120" s="92"/>
      <c r="H120" s="92"/>
      <c r="I120" s="92" t="s">
        <v>856</v>
      </c>
      <c r="J120" s="92" t="s">
        <v>1254</v>
      </c>
      <c r="K120" s="92">
        <v>-100560</v>
      </c>
      <c r="L120" s="92" t="s">
        <v>874</v>
      </c>
      <c r="M120" s="94"/>
    </row>
    <row r="121" spans="1:13" s="50" customFormat="1" ht="15">
      <c r="A121" s="92" t="s">
        <v>1111</v>
      </c>
      <c r="B121" s="92" t="s">
        <v>106</v>
      </c>
      <c r="C121" s="92" t="s">
        <v>842</v>
      </c>
      <c r="D121" s="92" t="s">
        <v>1213</v>
      </c>
      <c r="E121" s="92" t="s">
        <v>3</v>
      </c>
      <c r="F121" s="92" t="s">
        <v>102</v>
      </c>
      <c r="G121" s="92"/>
      <c r="H121" s="92"/>
      <c r="I121" s="92" t="s">
        <v>858</v>
      </c>
      <c r="J121" s="92" t="s">
        <v>1254</v>
      </c>
      <c r="K121" s="92">
        <v>-51050</v>
      </c>
      <c r="L121" s="92" t="s">
        <v>875</v>
      </c>
      <c r="M121" s="94"/>
    </row>
    <row r="122" spans="1:13" s="50" customFormat="1" ht="15">
      <c r="A122" s="92" t="s">
        <v>1111</v>
      </c>
      <c r="B122" s="92" t="s">
        <v>106</v>
      </c>
      <c r="C122" s="92" t="s">
        <v>842</v>
      </c>
      <c r="D122" s="92" t="s">
        <v>107</v>
      </c>
      <c r="E122" s="92" t="s">
        <v>3</v>
      </c>
      <c r="F122" s="92" t="s">
        <v>102</v>
      </c>
      <c r="G122" s="92"/>
      <c r="H122" s="92"/>
      <c r="I122" s="92" t="s">
        <v>860</v>
      </c>
      <c r="J122" s="92" t="s">
        <v>1254</v>
      </c>
      <c r="K122" s="92">
        <v>-7746</v>
      </c>
      <c r="L122" s="92" t="s">
        <v>876</v>
      </c>
      <c r="M122" s="94"/>
    </row>
    <row r="123" spans="1:13" s="50" customFormat="1" ht="15">
      <c r="A123" s="92" t="s">
        <v>1111</v>
      </c>
      <c r="B123" s="92" t="s">
        <v>106</v>
      </c>
      <c r="C123" s="92" t="s">
        <v>842</v>
      </c>
      <c r="D123" s="92" t="s">
        <v>1098</v>
      </c>
      <c r="E123" s="92" t="s">
        <v>3</v>
      </c>
      <c r="F123" s="92" t="s">
        <v>102</v>
      </c>
      <c r="G123" s="92"/>
      <c r="H123" s="92"/>
      <c r="I123" s="92" t="s">
        <v>862</v>
      </c>
      <c r="J123" s="92" t="s">
        <v>1254</v>
      </c>
      <c r="K123" s="92">
        <v>-10869</v>
      </c>
      <c r="L123" s="92" t="s">
        <v>877</v>
      </c>
      <c r="M123" s="94"/>
    </row>
    <row r="124" spans="1:13" s="50" customFormat="1" ht="15">
      <c r="A124" s="92" t="s">
        <v>1111</v>
      </c>
      <c r="B124" s="92" t="s">
        <v>106</v>
      </c>
      <c r="C124" s="92" t="s">
        <v>842</v>
      </c>
      <c r="D124" s="92" t="s">
        <v>1188</v>
      </c>
      <c r="E124" s="92" t="s">
        <v>3</v>
      </c>
      <c r="F124" s="92" t="s">
        <v>102</v>
      </c>
      <c r="G124" s="92"/>
      <c r="H124" s="92"/>
      <c r="I124" s="92" t="s">
        <v>864</v>
      </c>
      <c r="J124" s="92" t="s">
        <v>1254</v>
      </c>
      <c r="K124" s="92">
        <v>-42400</v>
      </c>
      <c r="L124" s="92" t="s">
        <v>878</v>
      </c>
      <c r="M124" s="94"/>
    </row>
    <row r="125" spans="1:13" s="50" customFormat="1" ht="15">
      <c r="A125" s="92" t="s">
        <v>1111</v>
      </c>
      <c r="B125" s="92" t="s">
        <v>106</v>
      </c>
      <c r="C125" s="92" t="s">
        <v>842</v>
      </c>
      <c r="D125" s="92" t="s">
        <v>1135</v>
      </c>
      <c r="E125" s="92" t="s">
        <v>3</v>
      </c>
      <c r="F125" s="92" t="s">
        <v>102</v>
      </c>
      <c r="G125" s="92"/>
      <c r="H125" s="92"/>
      <c r="I125" s="92" t="s">
        <v>866</v>
      </c>
      <c r="J125" s="92" t="s">
        <v>1254</v>
      </c>
      <c r="K125" s="92">
        <v>-2890</v>
      </c>
      <c r="L125" s="92" t="s">
        <v>879</v>
      </c>
      <c r="M125" s="94"/>
    </row>
    <row r="126" spans="1:13" s="50" customFormat="1" ht="15">
      <c r="A126" s="92" t="s">
        <v>1111</v>
      </c>
      <c r="B126" s="92" t="s">
        <v>106</v>
      </c>
      <c r="C126" s="92" t="s">
        <v>842</v>
      </c>
      <c r="D126" s="92" t="s">
        <v>1136</v>
      </c>
      <c r="E126" s="92" t="s">
        <v>3</v>
      </c>
      <c r="F126" s="92" t="s">
        <v>102</v>
      </c>
      <c r="G126" s="92"/>
      <c r="H126" s="92"/>
      <c r="I126" s="92" t="s">
        <v>868</v>
      </c>
      <c r="J126" s="92" t="s">
        <v>1254</v>
      </c>
      <c r="K126" s="92">
        <v>-32384</v>
      </c>
      <c r="L126" s="92" t="s">
        <v>880</v>
      </c>
      <c r="M126" s="94"/>
    </row>
    <row r="127" spans="1:13" s="50" customFormat="1" ht="15">
      <c r="A127" s="92" t="s">
        <v>1111</v>
      </c>
      <c r="B127" s="92" t="s">
        <v>106</v>
      </c>
      <c r="C127" s="92" t="s">
        <v>842</v>
      </c>
      <c r="D127" s="92" t="s">
        <v>1095</v>
      </c>
      <c r="E127" s="92" t="s">
        <v>3</v>
      </c>
      <c r="F127" s="92" t="s">
        <v>102</v>
      </c>
      <c r="G127" s="92"/>
      <c r="H127" s="92"/>
      <c r="I127" s="92" t="s">
        <v>870</v>
      </c>
      <c r="J127" s="92" t="s">
        <v>1254</v>
      </c>
      <c r="K127" s="92">
        <v>-50362</v>
      </c>
      <c r="L127" s="92" t="s">
        <v>881</v>
      </c>
      <c r="M127" s="94"/>
    </row>
    <row r="128" spans="1:13" s="50" customFormat="1" ht="15">
      <c r="A128" s="92" t="s">
        <v>1111</v>
      </c>
      <c r="B128" s="92" t="s">
        <v>106</v>
      </c>
      <c r="C128" s="92" t="s">
        <v>842</v>
      </c>
      <c r="D128" s="92" t="s">
        <v>1230</v>
      </c>
      <c r="E128" s="92" t="s">
        <v>3</v>
      </c>
      <c r="F128" s="92" t="s">
        <v>102</v>
      </c>
      <c r="G128" s="92"/>
      <c r="H128" s="92"/>
      <c r="I128" s="92" t="s">
        <v>872</v>
      </c>
      <c r="J128" s="92" t="s">
        <v>1254</v>
      </c>
      <c r="K128" s="92">
        <v>-36007</v>
      </c>
      <c r="L128" s="92" t="s">
        <v>855</v>
      </c>
      <c r="M128" s="94"/>
    </row>
    <row r="129" spans="1:13" s="50" customFormat="1" ht="15">
      <c r="A129" s="7" t="s">
        <v>1111</v>
      </c>
      <c r="B129" s="7" t="s">
        <v>1130</v>
      </c>
      <c r="C129" s="7" t="s">
        <v>882</v>
      </c>
      <c r="D129" s="7" t="s">
        <v>1213</v>
      </c>
      <c r="E129" s="7" t="s">
        <v>1</v>
      </c>
      <c r="F129" s="7" t="s">
        <v>2</v>
      </c>
      <c r="G129" s="7" t="s">
        <v>1250</v>
      </c>
      <c r="H129" s="7" t="s">
        <v>1218</v>
      </c>
      <c r="I129" s="7" t="s">
        <v>1043</v>
      </c>
      <c r="J129" s="7" t="s">
        <v>1254</v>
      </c>
      <c r="K129" s="7">
        <v>51050</v>
      </c>
      <c r="L129" s="7" t="s">
        <v>883</v>
      </c>
      <c r="M129"/>
    </row>
    <row r="130" spans="1:13" s="50" customFormat="1" ht="15">
      <c r="A130" s="7" t="s">
        <v>1111</v>
      </c>
      <c r="B130" s="7" t="s">
        <v>884</v>
      </c>
      <c r="C130" s="7" t="s">
        <v>882</v>
      </c>
      <c r="D130" s="7" t="s">
        <v>1044</v>
      </c>
      <c r="E130" s="7" t="s">
        <v>1267</v>
      </c>
      <c r="F130" s="7" t="s">
        <v>1268</v>
      </c>
      <c r="G130" s="7" t="s">
        <v>1250</v>
      </c>
      <c r="H130" s="7" t="s">
        <v>1218</v>
      </c>
      <c r="I130" s="7" t="s">
        <v>1045</v>
      </c>
      <c r="J130" s="7" t="s">
        <v>1254</v>
      </c>
      <c r="K130" s="7">
        <v>10852.52</v>
      </c>
      <c r="L130" s="7" t="s">
        <v>885</v>
      </c>
      <c r="M130"/>
    </row>
    <row r="131" spans="1:13" ht="15">
      <c r="A131" s="7" t="s">
        <v>1111</v>
      </c>
      <c r="B131" s="7" t="s">
        <v>886</v>
      </c>
      <c r="C131" s="7" t="s">
        <v>882</v>
      </c>
      <c r="D131" s="7" t="s">
        <v>108</v>
      </c>
      <c r="E131" s="7" t="s">
        <v>1269</v>
      </c>
      <c r="F131" s="7" t="s">
        <v>1270</v>
      </c>
      <c r="G131" s="7" t="s">
        <v>1250</v>
      </c>
      <c r="H131" s="7" t="s">
        <v>1218</v>
      </c>
      <c r="I131" s="7" t="s">
        <v>1042</v>
      </c>
      <c r="J131" s="7" t="s">
        <v>1254</v>
      </c>
      <c r="K131" s="7">
        <v>7746.49</v>
      </c>
      <c r="L131" s="7" t="s">
        <v>887</v>
      </c>
    </row>
    <row r="132" spans="1:13" ht="15">
      <c r="A132" s="7" t="s">
        <v>1111</v>
      </c>
      <c r="B132" s="7" t="s">
        <v>884</v>
      </c>
      <c r="C132" s="7" t="s">
        <v>888</v>
      </c>
      <c r="D132" s="7" t="s">
        <v>889</v>
      </c>
      <c r="E132" s="7" t="s">
        <v>1267</v>
      </c>
      <c r="F132" s="7" t="s">
        <v>1268</v>
      </c>
      <c r="G132" s="7" t="s">
        <v>1250</v>
      </c>
      <c r="H132" s="7" t="s">
        <v>1218</v>
      </c>
      <c r="I132" s="7" t="s">
        <v>890</v>
      </c>
      <c r="J132" s="7" t="s">
        <v>1254</v>
      </c>
      <c r="K132" s="7">
        <v>2895.38</v>
      </c>
      <c r="L132" s="7" t="s">
        <v>891</v>
      </c>
    </row>
    <row r="133" spans="1:13" ht="15">
      <c r="A133" s="7" t="s">
        <v>1111</v>
      </c>
      <c r="B133" s="7" t="s">
        <v>884</v>
      </c>
      <c r="C133" s="7" t="s">
        <v>888</v>
      </c>
      <c r="D133" s="7" t="s">
        <v>889</v>
      </c>
      <c r="E133" s="7" t="s">
        <v>135</v>
      </c>
      <c r="F133" s="7" t="s">
        <v>1255</v>
      </c>
      <c r="G133" s="7" t="s">
        <v>1250</v>
      </c>
      <c r="H133" s="7" t="s">
        <v>1218</v>
      </c>
      <c r="I133" s="7" t="s">
        <v>890</v>
      </c>
      <c r="J133" s="7" t="s">
        <v>1254</v>
      </c>
      <c r="K133" s="7">
        <v>-0.01</v>
      </c>
      <c r="L133" s="7" t="s">
        <v>892</v>
      </c>
    </row>
    <row r="134" spans="1:13" ht="15">
      <c r="A134" s="7" t="s">
        <v>1111</v>
      </c>
      <c r="B134" s="7" t="s">
        <v>884</v>
      </c>
      <c r="C134" s="7" t="s">
        <v>893</v>
      </c>
      <c r="D134" s="7" t="s">
        <v>894</v>
      </c>
      <c r="E134" s="7" t="s">
        <v>1267</v>
      </c>
      <c r="F134" s="7" t="s">
        <v>1268</v>
      </c>
      <c r="G134" s="7" t="s">
        <v>1250</v>
      </c>
      <c r="H134" s="7" t="s">
        <v>1218</v>
      </c>
      <c r="I134" s="7" t="s">
        <v>895</v>
      </c>
      <c r="J134" s="7" t="s">
        <v>1254</v>
      </c>
      <c r="K134" s="7">
        <v>32559.62</v>
      </c>
      <c r="L134" s="7" t="s">
        <v>896</v>
      </c>
    </row>
    <row r="135" spans="1:13" ht="15">
      <c r="A135" s="7" t="s">
        <v>1111</v>
      </c>
      <c r="B135" s="7" t="s">
        <v>884</v>
      </c>
      <c r="C135" s="7" t="s">
        <v>893</v>
      </c>
      <c r="D135" s="7" t="s">
        <v>897</v>
      </c>
      <c r="E135" s="7" t="s">
        <v>1267</v>
      </c>
      <c r="F135" s="7" t="s">
        <v>1268</v>
      </c>
      <c r="G135" s="7" t="s">
        <v>1250</v>
      </c>
      <c r="H135" s="7" t="s">
        <v>1218</v>
      </c>
      <c r="I135" s="7" t="s">
        <v>898</v>
      </c>
      <c r="J135" s="7" t="s">
        <v>1254</v>
      </c>
      <c r="K135" s="7">
        <v>11766.47</v>
      </c>
      <c r="L135" s="7" t="s">
        <v>899</v>
      </c>
    </row>
    <row r="136" spans="1:13" ht="15">
      <c r="A136" s="7" t="s">
        <v>1111</v>
      </c>
      <c r="B136" s="7" t="s">
        <v>884</v>
      </c>
      <c r="C136" s="7" t="s">
        <v>893</v>
      </c>
      <c r="D136" s="7" t="s">
        <v>897</v>
      </c>
      <c r="E136" s="7" t="s">
        <v>135</v>
      </c>
      <c r="F136" s="7" t="s">
        <v>1255</v>
      </c>
      <c r="G136" s="7" t="s">
        <v>1250</v>
      </c>
      <c r="H136" s="7" t="s">
        <v>1218</v>
      </c>
      <c r="I136" s="7" t="s">
        <v>898</v>
      </c>
      <c r="J136" s="7" t="s">
        <v>1254</v>
      </c>
      <c r="K136" s="7">
        <v>-0.01</v>
      </c>
      <c r="L136" s="7" t="s">
        <v>900</v>
      </c>
    </row>
    <row r="137" spans="1:13" ht="15">
      <c r="A137" s="7" t="s">
        <v>1111</v>
      </c>
      <c r="B137" s="7" t="s">
        <v>901</v>
      </c>
      <c r="C137" s="7" t="s">
        <v>893</v>
      </c>
      <c r="D137" s="7" t="s">
        <v>894</v>
      </c>
      <c r="E137" s="7" t="s">
        <v>1271</v>
      </c>
      <c r="F137" s="7" t="s">
        <v>0</v>
      </c>
      <c r="G137" s="7" t="s">
        <v>1250</v>
      </c>
      <c r="H137" s="7" t="s">
        <v>1218</v>
      </c>
      <c r="I137" s="7" t="s">
        <v>895</v>
      </c>
      <c r="J137" s="7" t="s">
        <v>1254</v>
      </c>
      <c r="K137" s="7">
        <v>68000</v>
      </c>
      <c r="L137" s="7" t="s">
        <v>902</v>
      </c>
    </row>
    <row r="138" spans="1:13" ht="15">
      <c r="A138" s="7" t="s">
        <v>1111</v>
      </c>
      <c r="B138" s="7" t="s">
        <v>901</v>
      </c>
      <c r="C138" s="7" t="s">
        <v>893</v>
      </c>
      <c r="D138" s="7" t="s">
        <v>897</v>
      </c>
      <c r="E138" s="7" t="s">
        <v>1271</v>
      </c>
      <c r="F138" s="7" t="s">
        <v>0</v>
      </c>
      <c r="G138" s="7" t="s">
        <v>1250</v>
      </c>
      <c r="H138" s="7" t="s">
        <v>1218</v>
      </c>
      <c r="I138" s="7" t="s">
        <v>898</v>
      </c>
      <c r="J138" s="7" t="s">
        <v>1254</v>
      </c>
      <c r="K138" s="7">
        <v>24269.17</v>
      </c>
      <c r="L138" s="7" t="s">
        <v>903</v>
      </c>
    </row>
    <row r="139" spans="1:13" ht="15">
      <c r="A139" s="7" t="s">
        <v>1111</v>
      </c>
      <c r="B139" s="7" t="s">
        <v>884</v>
      </c>
      <c r="C139" s="7" t="s">
        <v>904</v>
      </c>
      <c r="D139" s="7" t="s">
        <v>1046</v>
      </c>
      <c r="E139" s="7" t="s">
        <v>1267</v>
      </c>
      <c r="F139" s="7" t="s">
        <v>1268</v>
      </c>
      <c r="G139" s="7" t="s">
        <v>1250</v>
      </c>
      <c r="H139" s="7" t="s">
        <v>1218</v>
      </c>
      <c r="I139" s="7" t="s">
        <v>1047</v>
      </c>
      <c r="J139" s="7" t="s">
        <v>1254</v>
      </c>
      <c r="K139" s="7">
        <v>42300</v>
      </c>
      <c r="L139" s="7" t="s">
        <v>905</v>
      </c>
    </row>
    <row r="140" spans="1:13" ht="15">
      <c r="A140" s="7" t="s">
        <v>1111</v>
      </c>
      <c r="B140" s="7" t="s">
        <v>901</v>
      </c>
      <c r="C140" s="7" t="s">
        <v>904</v>
      </c>
      <c r="D140" s="7" t="s">
        <v>906</v>
      </c>
      <c r="E140" s="7" t="s">
        <v>1271</v>
      </c>
      <c r="F140" s="7" t="s">
        <v>0</v>
      </c>
      <c r="G140" s="7" t="s">
        <v>1250</v>
      </c>
      <c r="H140" s="7" t="s">
        <v>1218</v>
      </c>
      <c r="I140" s="7" t="s">
        <v>907</v>
      </c>
      <c r="J140" s="7" t="s">
        <v>1254</v>
      </c>
      <c r="K140" s="7">
        <v>32437.97</v>
      </c>
      <c r="L140" s="7" t="s">
        <v>908</v>
      </c>
    </row>
    <row r="141" spans="1:13" ht="15">
      <c r="A141" s="7" t="s">
        <v>1111</v>
      </c>
      <c r="B141" s="7" t="s">
        <v>884</v>
      </c>
      <c r="C141" s="7" t="s">
        <v>909</v>
      </c>
      <c r="D141" s="7" t="s">
        <v>910</v>
      </c>
      <c r="E141" s="7" t="s">
        <v>1267</v>
      </c>
      <c r="F141" s="7" t="s">
        <v>1268</v>
      </c>
      <c r="G141" s="7" t="s">
        <v>1250</v>
      </c>
      <c r="H141" s="7" t="s">
        <v>1218</v>
      </c>
      <c r="I141" s="7" t="s">
        <v>911</v>
      </c>
      <c r="J141" s="7" t="s">
        <v>1254</v>
      </c>
      <c r="K141" s="7">
        <v>13325.01</v>
      </c>
      <c r="L141" s="7" t="s">
        <v>912</v>
      </c>
    </row>
    <row r="142" spans="1:13" ht="15">
      <c r="A142" s="7" t="s">
        <v>1111</v>
      </c>
      <c r="B142" s="7" t="s">
        <v>901</v>
      </c>
      <c r="C142" s="7" t="s">
        <v>909</v>
      </c>
      <c r="D142" s="7" t="s">
        <v>910</v>
      </c>
      <c r="E142" s="7" t="s">
        <v>1271</v>
      </c>
      <c r="F142" s="7" t="s">
        <v>0</v>
      </c>
      <c r="G142" s="7" t="s">
        <v>1250</v>
      </c>
      <c r="H142" s="7" t="s">
        <v>1218</v>
      </c>
      <c r="I142" s="7" t="s">
        <v>911</v>
      </c>
      <c r="J142" s="7" t="s">
        <v>1254</v>
      </c>
      <c r="K142" s="7">
        <v>37131.56</v>
      </c>
      <c r="L142" s="7" t="s">
        <v>913</v>
      </c>
    </row>
    <row r="143" spans="1:13" ht="15">
      <c r="A143" s="7" t="s">
        <v>1111</v>
      </c>
      <c r="B143" s="7" t="s">
        <v>884</v>
      </c>
      <c r="C143" s="7" t="s">
        <v>914</v>
      </c>
      <c r="D143" s="7" t="s">
        <v>915</v>
      </c>
      <c r="E143" s="7" t="s">
        <v>1096</v>
      </c>
      <c r="F143" s="7" t="s">
        <v>1097</v>
      </c>
      <c r="G143" s="7" t="s">
        <v>1253</v>
      </c>
      <c r="H143" s="7" t="s">
        <v>1253</v>
      </c>
      <c r="I143" s="7" t="s">
        <v>916</v>
      </c>
      <c r="J143" s="7" t="s">
        <v>1254</v>
      </c>
      <c r="K143" s="7">
        <v>389272.38</v>
      </c>
      <c r="L143" s="7" t="s">
        <v>917</v>
      </c>
    </row>
    <row r="144" spans="1:13" ht="15">
      <c r="A144" s="7" t="s">
        <v>1111</v>
      </c>
      <c r="B144" s="7" t="s">
        <v>886</v>
      </c>
      <c r="C144" s="7" t="s">
        <v>914</v>
      </c>
      <c r="D144" s="7" t="s">
        <v>1231</v>
      </c>
      <c r="E144" s="7" t="s">
        <v>1269</v>
      </c>
      <c r="F144" s="7" t="s">
        <v>1270</v>
      </c>
      <c r="G144" s="7" t="s">
        <v>31</v>
      </c>
      <c r="H144" s="7" t="s">
        <v>31</v>
      </c>
      <c r="I144" s="7" t="s">
        <v>918</v>
      </c>
      <c r="J144" s="7" t="s">
        <v>1254</v>
      </c>
      <c r="K144" s="7">
        <v>117898.74</v>
      </c>
      <c r="L144" s="7" t="s">
        <v>919</v>
      </c>
    </row>
    <row r="145" spans="1:13" ht="15">
      <c r="A145" s="7" t="s">
        <v>1111</v>
      </c>
      <c r="B145" s="7" t="s">
        <v>884</v>
      </c>
      <c r="C145" s="7" t="s">
        <v>920</v>
      </c>
      <c r="D145" s="7" t="s">
        <v>921</v>
      </c>
      <c r="E145" s="7" t="s">
        <v>1267</v>
      </c>
      <c r="F145" s="7" t="s">
        <v>1268</v>
      </c>
      <c r="G145" s="7" t="s">
        <v>1250</v>
      </c>
      <c r="H145" s="7" t="s">
        <v>1218</v>
      </c>
      <c r="I145" s="7" t="s">
        <v>922</v>
      </c>
      <c r="J145" s="7" t="s">
        <v>1254</v>
      </c>
      <c r="K145" s="7">
        <v>75193.42</v>
      </c>
      <c r="L145" s="7" t="s">
        <v>923</v>
      </c>
    </row>
    <row r="146" spans="1:13" s="50" customFormat="1" ht="15">
      <c r="A146" s="7" t="s">
        <v>1111</v>
      </c>
      <c r="B146" s="7" t="s">
        <v>886</v>
      </c>
      <c r="C146" s="7" t="s">
        <v>920</v>
      </c>
      <c r="D146" s="7" t="s">
        <v>109</v>
      </c>
      <c r="E146" s="7" t="s">
        <v>1269</v>
      </c>
      <c r="F146" s="7" t="s">
        <v>1270</v>
      </c>
      <c r="G146" s="7" t="s">
        <v>1250</v>
      </c>
      <c r="H146" s="7" t="s">
        <v>1218</v>
      </c>
      <c r="I146" s="7" t="s">
        <v>922</v>
      </c>
      <c r="J146" s="7" t="s">
        <v>1254</v>
      </c>
      <c r="K146" s="7">
        <v>161254.65</v>
      </c>
      <c r="L146" s="7" t="s">
        <v>924</v>
      </c>
      <c r="M146"/>
    </row>
    <row r="147" spans="1:13" s="50" customFormat="1" ht="15">
      <c r="A147" s="7" t="s">
        <v>1111</v>
      </c>
      <c r="B147" s="7" t="s">
        <v>886</v>
      </c>
      <c r="C147" s="7" t="s">
        <v>925</v>
      </c>
      <c r="D147" s="7" t="s">
        <v>1254</v>
      </c>
      <c r="E147" s="7" t="s">
        <v>1099</v>
      </c>
      <c r="F147" s="7" t="s">
        <v>1100</v>
      </c>
      <c r="G147" s="7" t="s">
        <v>1253</v>
      </c>
      <c r="H147" s="7" t="s">
        <v>1253</v>
      </c>
      <c r="I147" s="7" t="s">
        <v>926</v>
      </c>
      <c r="J147" s="7" t="s">
        <v>1254</v>
      </c>
      <c r="K147" s="7">
        <v>17414.439999999999</v>
      </c>
      <c r="L147" s="7" t="s">
        <v>927</v>
      </c>
      <c r="M147"/>
    </row>
    <row r="148" spans="1:13" s="50" customFormat="1" ht="15">
      <c r="A148" s="7" t="s">
        <v>1111</v>
      </c>
      <c r="B148" s="7" t="s">
        <v>886</v>
      </c>
      <c r="C148" s="7" t="s">
        <v>925</v>
      </c>
      <c r="D148" s="7" t="s">
        <v>1254</v>
      </c>
      <c r="E148" s="7" t="s">
        <v>1099</v>
      </c>
      <c r="F148" s="7" t="s">
        <v>1100</v>
      </c>
      <c r="G148" s="7" t="s">
        <v>31</v>
      </c>
      <c r="H148" s="7" t="s">
        <v>31</v>
      </c>
      <c r="I148" s="7" t="s">
        <v>928</v>
      </c>
      <c r="J148" s="7" t="s">
        <v>1254</v>
      </c>
      <c r="K148" s="7">
        <v>15107.09</v>
      </c>
      <c r="L148" s="7" t="s">
        <v>929</v>
      </c>
      <c r="M148"/>
    </row>
    <row r="149" spans="1:13" s="50" customFormat="1" ht="15">
      <c r="A149" s="7" t="s">
        <v>1111</v>
      </c>
      <c r="B149" s="7" t="s">
        <v>1130</v>
      </c>
      <c r="C149" s="7" t="s">
        <v>930</v>
      </c>
      <c r="D149" s="7" t="s">
        <v>16</v>
      </c>
      <c r="E149" s="7" t="s">
        <v>1</v>
      </c>
      <c r="F149" s="7" t="s">
        <v>2</v>
      </c>
      <c r="G149" s="7" t="s">
        <v>31</v>
      </c>
      <c r="H149" s="7" t="s">
        <v>31</v>
      </c>
      <c r="I149" s="7" t="s">
        <v>1048</v>
      </c>
      <c r="J149" s="7" t="s">
        <v>1254</v>
      </c>
      <c r="K149" s="7">
        <v>9832.4599999999991</v>
      </c>
      <c r="L149" s="7" t="s">
        <v>931</v>
      </c>
      <c r="M149"/>
    </row>
    <row r="150" spans="1:13" s="50" customFormat="1" ht="15">
      <c r="A150" s="7" t="s">
        <v>1111</v>
      </c>
      <c r="B150" s="7" t="s">
        <v>901</v>
      </c>
      <c r="C150" s="7" t="s">
        <v>932</v>
      </c>
      <c r="D150" s="7" t="s">
        <v>933</v>
      </c>
      <c r="E150" s="7" t="s">
        <v>1271</v>
      </c>
      <c r="F150" s="7" t="s">
        <v>0</v>
      </c>
      <c r="G150" s="7" t="s">
        <v>1250</v>
      </c>
      <c r="H150" s="7" t="s">
        <v>1218</v>
      </c>
      <c r="I150" s="7" t="s">
        <v>934</v>
      </c>
      <c r="J150" s="7" t="s">
        <v>1254</v>
      </c>
      <c r="K150" s="7">
        <v>38539.68</v>
      </c>
      <c r="L150" s="7" t="s">
        <v>935</v>
      </c>
      <c r="M150"/>
    </row>
    <row r="151" spans="1:13" s="50" customFormat="1" ht="15">
      <c r="A151" s="7" t="s">
        <v>1111</v>
      </c>
      <c r="B151" s="7" t="s">
        <v>901</v>
      </c>
      <c r="C151" s="7" t="s">
        <v>936</v>
      </c>
      <c r="D151" s="7" t="s">
        <v>144</v>
      </c>
      <c r="E151" s="7" t="s">
        <v>1271</v>
      </c>
      <c r="F151" s="7" t="s">
        <v>0</v>
      </c>
      <c r="G151" s="7" t="s">
        <v>31</v>
      </c>
      <c r="H151" s="7" t="s">
        <v>31</v>
      </c>
      <c r="I151" s="7" t="s">
        <v>145</v>
      </c>
      <c r="J151" s="7" t="s">
        <v>1254</v>
      </c>
      <c r="K151" s="7">
        <v>27942.12</v>
      </c>
      <c r="L151" s="7" t="s">
        <v>937</v>
      </c>
      <c r="M151"/>
    </row>
    <row r="152" spans="1:13" s="50" customFormat="1" ht="15">
      <c r="A152" s="7" t="s">
        <v>1111</v>
      </c>
      <c r="B152" s="7" t="s">
        <v>901</v>
      </c>
      <c r="C152" s="7" t="s">
        <v>936</v>
      </c>
      <c r="D152" s="7" t="s">
        <v>146</v>
      </c>
      <c r="E152" s="7" t="s">
        <v>1271</v>
      </c>
      <c r="F152" s="7" t="s">
        <v>0</v>
      </c>
      <c r="G152" s="7" t="s">
        <v>1250</v>
      </c>
      <c r="H152" s="7" t="s">
        <v>1218</v>
      </c>
      <c r="I152" s="7" t="s">
        <v>147</v>
      </c>
      <c r="J152" s="7" t="s">
        <v>1254</v>
      </c>
      <c r="K152" s="7">
        <v>21619.82</v>
      </c>
      <c r="L152" s="7" t="s">
        <v>938</v>
      </c>
      <c r="M152"/>
    </row>
    <row r="153" spans="1:13" s="50" customFormat="1" ht="15">
      <c r="A153" s="7" t="s">
        <v>1111</v>
      </c>
      <c r="B153" s="7" t="s">
        <v>884</v>
      </c>
      <c r="C153" s="7" t="s">
        <v>939</v>
      </c>
      <c r="D153" s="7" t="s">
        <v>940</v>
      </c>
      <c r="E153" s="7" t="s">
        <v>1267</v>
      </c>
      <c r="F153" s="7" t="s">
        <v>1268</v>
      </c>
      <c r="G153" s="7" t="s">
        <v>1249</v>
      </c>
      <c r="H153" s="7" t="s">
        <v>1218</v>
      </c>
      <c r="I153" s="7" t="s">
        <v>941</v>
      </c>
      <c r="J153" s="7" t="s">
        <v>1254</v>
      </c>
      <c r="K153" s="7">
        <v>2449836.38</v>
      </c>
      <c r="L153" s="7" t="s">
        <v>942</v>
      </c>
      <c r="M153"/>
    </row>
    <row r="154" spans="1:13" s="50" customFormat="1" ht="15">
      <c r="A154" s="7" t="s">
        <v>1111</v>
      </c>
      <c r="B154" s="7" t="s">
        <v>884</v>
      </c>
      <c r="C154" s="7" t="s">
        <v>939</v>
      </c>
      <c r="D154" s="7" t="s">
        <v>940</v>
      </c>
      <c r="E154" s="7" t="s">
        <v>135</v>
      </c>
      <c r="F154" s="7" t="s">
        <v>1255</v>
      </c>
      <c r="G154" s="7" t="s">
        <v>1249</v>
      </c>
      <c r="H154" s="7" t="s">
        <v>1218</v>
      </c>
      <c r="I154" s="7" t="s">
        <v>941</v>
      </c>
      <c r="J154" s="7" t="s">
        <v>1254</v>
      </c>
      <c r="K154" s="7">
        <v>-0.01</v>
      </c>
      <c r="L154" s="7" t="s">
        <v>943</v>
      </c>
      <c r="M154"/>
    </row>
    <row r="155" spans="1:13" s="50" customFormat="1" ht="15">
      <c r="A155" s="7" t="s">
        <v>1111</v>
      </c>
      <c r="B155" s="7" t="s">
        <v>886</v>
      </c>
      <c r="C155" s="7" t="s">
        <v>939</v>
      </c>
      <c r="D155" s="7" t="s">
        <v>944</v>
      </c>
      <c r="E155" s="7" t="s">
        <v>1269</v>
      </c>
      <c r="F155" s="7" t="s">
        <v>1270</v>
      </c>
      <c r="G155" s="7" t="s">
        <v>1249</v>
      </c>
      <c r="H155" s="7" t="s">
        <v>1218</v>
      </c>
      <c r="I155" s="7" t="s">
        <v>941</v>
      </c>
      <c r="J155" s="7" t="s">
        <v>1254</v>
      </c>
      <c r="K155" s="7">
        <v>393750</v>
      </c>
      <c r="L155" s="7" t="s">
        <v>945</v>
      </c>
      <c r="M155"/>
    </row>
    <row r="156" spans="1:13" s="50" customFormat="1" ht="15">
      <c r="A156" s="7" t="s">
        <v>1111</v>
      </c>
      <c r="B156" s="7" t="s">
        <v>886</v>
      </c>
      <c r="C156" s="7" t="s">
        <v>939</v>
      </c>
      <c r="D156" s="7" t="s">
        <v>18</v>
      </c>
      <c r="E156" s="7" t="s">
        <v>1269</v>
      </c>
      <c r="F156" s="7" t="s">
        <v>1270</v>
      </c>
      <c r="G156" s="7" t="s">
        <v>31</v>
      </c>
      <c r="H156" s="7" t="s">
        <v>31</v>
      </c>
      <c r="I156" s="7" t="s">
        <v>1049</v>
      </c>
      <c r="J156" s="7" t="s">
        <v>1254</v>
      </c>
      <c r="K156" s="7">
        <v>2306.44</v>
      </c>
      <c r="L156" s="7" t="s">
        <v>946</v>
      </c>
      <c r="M156"/>
    </row>
    <row r="157" spans="1:13" s="50" customFormat="1" ht="15">
      <c r="A157" s="32" t="s">
        <v>1111</v>
      </c>
      <c r="B157" s="32" t="s">
        <v>947</v>
      </c>
      <c r="C157" s="32" t="s">
        <v>948</v>
      </c>
      <c r="D157" s="32" t="s">
        <v>112</v>
      </c>
      <c r="E157" s="32" t="s">
        <v>3</v>
      </c>
      <c r="F157" s="32" t="s">
        <v>102</v>
      </c>
      <c r="G157" s="32"/>
      <c r="H157" s="32"/>
      <c r="I157" s="32" t="s">
        <v>1052</v>
      </c>
      <c r="J157" s="32" t="s">
        <v>1254</v>
      </c>
      <c r="K157" s="32">
        <v>42674</v>
      </c>
      <c r="L157" s="32" t="s">
        <v>949</v>
      </c>
      <c r="M157" s="51"/>
    </row>
    <row r="158" spans="1:13" s="50" customFormat="1" ht="15">
      <c r="A158" s="32" t="s">
        <v>1111</v>
      </c>
      <c r="B158" s="32" t="s">
        <v>947</v>
      </c>
      <c r="C158" s="32" t="s">
        <v>948</v>
      </c>
      <c r="D158" s="32" t="s">
        <v>1214</v>
      </c>
      <c r="E158" s="32" t="s">
        <v>3</v>
      </c>
      <c r="F158" s="32" t="s">
        <v>102</v>
      </c>
      <c r="G158" s="32"/>
      <c r="H158" s="32"/>
      <c r="I158" s="32" t="s">
        <v>950</v>
      </c>
      <c r="J158" s="32" t="s">
        <v>1254</v>
      </c>
      <c r="K158" s="32">
        <v>130000</v>
      </c>
      <c r="L158" s="32" t="s">
        <v>951</v>
      </c>
      <c r="M158" s="51"/>
    </row>
    <row r="159" spans="1:13" ht="15">
      <c r="A159" s="32" t="s">
        <v>1111</v>
      </c>
      <c r="B159" s="32" t="s">
        <v>947</v>
      </c>
      <c r="C159" s="32" t="s">
        <v>948</v>
      </c>
      <c r="D159" s="32" t="s">
        <v>1215</v>
      </c>
      <c r="E159" s="32" t="s">
        <v>3</v>
      </c>
      <c r="F159" s="32" t="s">
        <v>102</v>
      </c>
      <c r="G159" s="32"/>
      <c r="H159" s="32"/>
      <c r="I159" s="32" t="s">
        <v>952</v>
      </c>
      <c r="J159" s="32" t="s">
        <v>1254</v>
      </c>
      <c r="K159" s="32">
        <v>14500</v>
      </c>
      <c r="L159" s="32" t="s">
        <v>953</v>
      </c>
      <c r="M159" s="51"/>
    </row>
    <row r="160" spans="1:13" ht="15">
      <c r="A160" s="32" t="s">
        <v>1111</v>
      </c>
      <c r="B160" s="32" t="s">
        <v>947</v>
      </c>
      <c r="C160" s="32" t="s">
        <v>948</v>
      </c>
      <c r="D160" s="32" t="s">
        <v>1234</v>
      </c>
      <c r="E160" s="32" t="s">
        <v>3</v>
      </c>
      <c r="F160" s="32" t="s">
        <v>102</v>
      </c>
      <c r="G160" s="32"/>
      <c r="H160" s="32"/>
      <c r="I160" s="32" t="s">
        <v>954</v>
      </c>
      <c r="J160" s="32" t="s">
        <v>1254</v>
      </c>
      <c r="K160" s="32">
        <v>43308</v>
      </c>
      <c r="L160" s="32" t="s">
        <v>955</v>
      </c>
      <c r="M160" s="51"/>
    </row>
    <row r="161" spans="1:13" ht="15">
      <c r="A161" s="32" t="s">
        <v>1111</v>
      </c>
      <c r="B161" s="32" t="s">
        <v>947</v>
      </c>
      <c r="C161" s="32" t="s">
        <v>948</v>
      </c>
      <c r="D161" s="32" t="s">
        <v>113</v>
      </c>
      <c r="E161" s="32" t="s">
        <v>3</v>
      </c>
      <c r="F161" s="32" t="s">
        <v>102</v>
      </c>
      <c r="G161" s="32"/>
      <c r="H161" s="32"/>
      <c r="I161" s="32" t="s">
        <v>956</v>
      </c>
      <c r="J161" s="32" t="s">
        <v>1254</v>
      </c>
      <c r="K161" s="32">
        <v>32490</v>
      </c>
      <c r="L161" s="32" t="s">
        <v>957</v>
      </c>
      <c r="M161" s="51"/>
    </row>
    <row r="162" spans="1:13" ht="15">
      <c r="A162" s="32" t="s">
        <v>1111</v>
      </c>
      <c r="B162" s="32" t="s">
        <v>947</v>
      </c>
      <c r="C162" s="32" t="s">
        <v>948</v>
      </c>
      <c r="D162" s="32" t="s">
        <v>1233</v>
      </c>
      <c r="E162" s="32" t="s">
        <v>3</v>
      </c>
      <c r="F162" s="32" t="s">
        <v>102</v>
      </c>
      <c r="G162" s="32"/>
      <c r="H162" s="32"/>
      <c r="I162" s="32" t="s">
        <v>958</v>
      </c>
      <c r="J162" s="32" t="s">
        <v>1254</v>
      </c>
      <c r="K162" s="32">
        <v>64463</v>
      </c>
      <c r="L162" s="32" t="s">
        <v>959</v>
      </c>
      <c r="M162" s="51"/>
    </row>
    <row r="163" spans="1:13" ht="15">
      <c r="A163" s="32" t="s">
        <v>1111</v>
      </c>
      <c r="B163" s="32" t="s">
        <v>947</v>
      </c>
      <c r="C163" s="32" t="s">
        <v>948</v>
      </c>
      <c r="D163" s="32" t="s">
        <v>960</v>
      </c>
      <c r="E163" s="32" t="s">
        <v>3</v>
      </c>
      <c r="F163" s="32" t="s">
        <v>102</v>
      </c>
      <c r="G163" s="32"/>
      <c r="H163" s="32"/>
      <c r="I163" s="32" t="s">
        <v>961</v>
      </c>
      <c r="J163" s="32" t="s">
        <v>1254</v>
      </c>
      <c r="K163" s="32">
        <v>31250</v>
      </c>
      <c r="L163" s="32" t="s">
        <v>962</v>
      </c>
      <c r="M163" s="51"/>
    </row>
    <row r="164" spans="1:13" ht="15">
      <c r="A164" s="32" t="s">
        <v>1111</v>
      </c>
      <c r="B164" s="32" t="s">
        <v>947</v>
      </c>
      <c r="C164" s="32" t="s">
        <v>948</v>
      </c>
      <c r="D164" s="32" t="s">
        <v>1184</v>
      </c>
      <c r="E164" s="32" t="s">
        <v>3</v>
      </c>
      <c r="F164" s="32" t="s">
        <v>102</v>
      </c>
      <c r="G164" s="32"/>
      <c r="H164" s="32"/>
      <c r="I164" s="32" t="s">
        <v>961</v>
      </c>
      <c r="J164" s="32" t="s">
        <v>1254</v>
      </c>
      <c r="K164" s="32">
        <v>21300</v>
      </c>
      <c r="L164" s="32" t="s">
        <v>963</v>
      </c>
      <c r="M164" s="51"/>
    </row>
    <row r="165" spans="1:13" ht="15">
      <c r="A165" s="32" t="s">
        <v>1111</v>
      </c>
      <c r="B165" s="32" t="s">
        <v>947</v>
      </c>
      <c r="C165" s="32" t="s">
        <v>948</v>
      </c>
      <c r="D165" s="32" t="s">
        <v>964</v>
      </c>
      <c r="E165" s="32" t="s">
        <v>3</v>
      </c>
      <c r="F165" s="32" t="s">
        <v>102</v>
      </c>
      <c r="G165" s="32"/>
      <c r="H165" s="32"/>
      <c r="I165" s="32" t="s">
        <v>965</v>
      </c>
      <c r="J165" s="32" t="s">
        <v>1254</v>
      </c>
      <c r="K165" s="32">
        <v>4784</v>
      </c>
      <c r="L165" s="32" t="s">
        <v>966</v>
      </c>
      <c r="M165" s="51"/>
    </row>
    <row r="166" spans="1:13" ht="15">
      <c r="A166" s="32" t="s">
        <v>1111</v>
      </c>
      <c r="B166" s="32" t="s">
        <v>947</v>
      </c>
      <c r="C166" s="32" t="s">
        <v>948</v>
      </c>
      <c r="D166" s="32" t="s">
        <v>111</v>
      </c>
      <c r="E166" s="32" t="s">
        <v>3</v>
      </c>
      <c r="F166" s="32" t="s">
        <v>102</v>
      </c>
      <c r="G166" s="32"/>
      <c r="H166" s="32"/>
      <c r="I166" s="32" t="s">
        <v>1064</v>
      </c>
      <c r="J166" s="32" t="s">
        <v>1254</v>
      </c>
      <c r="K166" s="32">
        <v>20437</v>
      </c>
      <c r="L166" s="32" t="s">
        <v>967</v>
      </c>
      <c r="M166" s="51"/>
    </row>
    <row r="167" spans="1:13" ht="15">
      <c r="A167" s="32" t="s">
        <v>1111</v>
      </c>
      <c r="B167" s="32" t="s">
        <v>947</v>
      </c>
      <c r="C167" s="32" t="s">
        <v>948</v>
      </c>
      <c r="D167" s="32" t="s">
        <v>968</v>
      </c>
      <c r="E167" s="32" t="s">
        <v>3</v>
      </c>
      <c r="F167" s="32" t="s">
        <v>102</v>
      </c>
      <c r="G167" s="32"/>
      <c r="H167" s="32"/>
      <c r="I167" s="32" t="s">
        <v>969</v>
      </c>
      <c r="J167" s="32" t="s">
        <v>1254</v>
      </c>
      <c r="K167" s="32">
        <v>148200</v>
      </c>
      <c r="L167" s="32" t="s">
        <v>970</v>
      </c>
      <c r="M167" s="51"/>
    </row>
    <row r="168" spans="1:13" ht="15">
      <c r="A168" s="32" t="s">
        <v>1111</v>
      </c>
      <c r="B168" s="32" t="s">
        <v>947</v>
      </c>
      <c r="C168" s="32" t="s">
        <v>948</v>
      </c>
      <c r="D168" s="32" t="s">
        <v>971</v>
      </c>
      <c r="E168" s="32" t="s">
        <v>3</v>
      </c>
      <c r="F168" s="32" t="s">
        <v>102</v>
      </c>
      <c r="G168" s="32"/>
      <c r="H168" s="32"/>
      <c r="I168" s="32" t="s">
        <v>972</v>
      </c>
      <c r="J168" s="32" t="s">
        <v>1254</v>
      </c>
      <c r="K168" s="32">
        <v>386153</v>
      </c>
      <c r="L168" s="32" t="s">
        <v>973</v>
      </c>
      <c r="M168" s="51"/>
    </row>
    <row r="169" spans="1:13" ht="15">
      <c r="A169" s="97" t="s">
        <v>1139</v>
      </c>
      <c r="B169" s="97" t="s">
        <v>408</v>
      </c>
      <c r="C169" s="97" t="s">
        <v>948</v>
      </c>
      <c r="D169" s="97" t="s">
        <v>112</v>
      </c>
      <c r="E169" s="97" t="s">
        <v>3</v>
      </c>
      <c r="F169" s="97" t="s">
        <v>102</v>
      </c>
      <c r="G169" s="32"/>
      <c r="H169" s="32"/>
      <c r="I169" s="97" t="s">
        <v>1052</v>
      </c>
      <c r="J169" s="97" t="s">
        <v>1254</v>
      </c>
      <c r="K169" s="97">
        <v>-42674</v>
      </c>
      <c r="L169" s="97" t="s">
        <v>458</v>
      </c>
      <c r="M169" s="51"/>
    </row>
    <row r="170" spans="1:13" ht="15">
      <c r="A170" s="97" t="s">
        <v>1139</v>
      </c>
      <c r="B170" s="97" t="s">
        <v>408</v>
      </c>
      <c r="C170" s="97" t="s">
        <v>948</v>
      </c>
      <c r="D170" s="97" t="s">
        <v>1214</v>
      </c>
      <c r="E170" s="97" t="s">
        <v>3</v>
      </c>
      <c r="F170" s="97" t="s">
        <v>102</v>
      </c>
      <c r="G170" s="32"/>
      <c r="H170" s="32"/>
      <c r="I170" s="97" t="s">
        <v>950</v>
      </c>
      <c r="J170" s="97" t="s">
        <v>1254</v>
      </c>
      <c r="K170" s="97">
        <v>-130000</v>
      </c>
      <c r="L170" s="97" t="s">
        <v>459</v>
      </c>
      <c r="M170" s="51"/>
    </row>
    <row r="171" spans="1:13" ht="15">
      <c r="A171" s="97" t="s">
        <v>1139</v>
      </c>
      <c r="B171" s="97" t="s">
        <v>408</v>
      </c>
      <c r="C171" s="97" t="s">
        <v>948</v>
      </c>
      <c r="D171" s="97" t="s">
        <v>1215</v>
      </c>
      <c r="E171" s="97" t="s">
        <v>3</v>
      </c>
      <c r="F171" s="97" t="s">
        <v>102</v>
      </c>
      <c r="G171" s="32"/>
      <c r="H171" s="32"/>
      <c r="I171" s="97" t="s">
        <v>952</v>
      </c>
      <c r="J171" s="97" t="s">
        <v>1254</v>
      </c>
      <c r="K171" s="97">
        <v>-14500</v>
      </c>
      <c r="L171" s="97" t="s">
        <v>460</v>
      </c>
      <c r="M171" s="51"/>
    </row>
    <row r="172" spans="1:13" ht="15">
      <c r="A172" s="97" t="s">
        <v>1139</v>
      </c>
      <c r="B172" s="97" t="s">
        <v>408</v>
      </c>
      <c r="C172" s="97" t="s">
        <v>948</v>
      </c>
      <c r="D172" s="97" t="s">
        <v>1234</v>
      </c>
      <c r="E172" s="97" t="s">
        <v>3</v>
      </c>
      <c r="F172" s="97" t="s">
        <v>102</v>
      </c>
      <c r="G172" s="32"/>
      <c r="H172" s="32"/>
      <c r="I172" s="97" t="s">
        <v>954</v>
      </c>
      <c r="J172" s="97" t="s">
        <v>1254</v>
      </c>
      <c r="K172" s="97">
        <v>-43308</v>
      </c>
      <c r="L172" s="97" t="s">
        <v>461</v>
      </c>
      <c r="M172" s="51"/>
    </row>
    <row r="173" spans="1:13" ht="15">
      <c r="A173" s="97" t="s">
        <v>1139</v>
      </c>
      <c r="B173" s="97" t="s">
        <v>408</v>
      </c>
      <c r="C173" s="97" t="s">
        <v>948</v>
      </c>
      <c r="D173" s="97" t="s">
        <v>113</v>
      </c>
      <c r="E173" s="97" t="s">
        <v>3</v>
      </c>
      <c r="F173" s="97" t="s">
        <v>102</v>
      </c>
      <c r="G173" s="32"/>
      <c r="H173" s="32"/>
      <c r="I173" s="97" t="s">
        <v>956</v>
      </c>
      <c r="J173" s="97" t="s">
        <v>1254</v>
      </c>
      <c r="K173" s="97">
        <v>-32490</v>
      </c>
      <c r="L173" s="97" t="s">
        <v>462</v>
      </c>
      <c r="M173" s="51"/>
    </row>
    <row r="174" spans="1:13" ht="15">
      <c r="A174" s="97" t="s">
        <v>1139</v>
      </c>
      <c r="B174" s="97" t="s">
        <v>408</v>
      </c>
      <c r="C174" s="97" t="s">
        <v>948</v>
      </c>
      <c r="D174" s="97" t="s">
        <v>1233</v>
      </c>
      <c r="E174" s="97" t="s">
        <v>3</v>
      </c>
      <c r="F174" s="97" t="s">
        <v>102</v>
      </c>
      <c r="G174" s="32"/>
      <c r="H174" s="32"/>
      <c r="I174" s="97" t="s">
        <v>958</v>
      </c>
      <c r="J174" s="97" t="s">
        <v>1254</v>
      </c>
      <c r="K174" s="97">
        <v>-64463</v>
      </c>
      <c r="L174" s="97" t="s">
        <v>463</v>
      </c>
      <c r="M174" s="51"/>
    </row>
    <row r="175" spans="1:13" ht="15">
      <c r="A175" s="97" t="s">
        <v>1139</v>
      </c>
      <c r="B175" s="97" t="s">
        <v>408</v>
      </c>
      <c r="C175" s="97" t="s">
        <v>948</v>
      </c>
      <c r="D175" s="97" t="s">
        <v>960</v>
      </c>
      <c r="E175" s="97" t="s">
        <v>3</v>
      </c>
      <c r="F175" s="97" t="s">
        <v>102</v>
      </c>
      <c r="G175" s="97"/>
      <c r="H175" s="97"/>
      <c r="I175" s="97" t="s">
        <v>961</v>
      </c>
      <c r="J175" s="97" t="s">
        <v>1254</v>
      </c>
      <c r="K175" s="97">
        <v>-31250</v>
      </c>
      <c r="L175" s="97" t="s">
        <v>464</v>
      </c>
      <c r="M175" s="51"/>
    </row>
    <row r="176" spans="1:13" ht="15">
      <c r="A176" s="97" t="s">
        <v>1139</v>
      </c>
      <c r="B176" s="97" t="s">
        <v>408</v>
      </c>
      <c r="C176" s="97" t="s">
        <v>948</v>
      </c>
      <c r="D176" s="97" t="s">
        <v>1184</v>
      </c>
      <c r="E176" s="97" t="s">
        <v>3</v>
      </c>
      <c r="F176" s="97" t="s">
        <v>102</v>
      </c>
      <c r="G176" s="97"/>
      <c r="H176" s="97"/>
      <c r="I176" s="97" t="s">
        <v>961</v>
      </c>
      <c r="J176" s="97" t="s">
        <v>1254</v>
      </c>
      <c r="K176" s="97">
        <v>-21300</v>
      </c>
      <c r="L176" s="97" t="s">
        <v>465</v>
      </c>
      <c r="M176" s="51"/>
    </row>
    <row r="177" spans="1:13" ht="15">
      <c r="A177" s="97" t="s">
        <v>1139</v>
      </c>
      <c r="B177" s="97" t="s">
        <v>408</v>
      </c>
      <c r="C177" s="97" t="s">
        <v>948</v>
      </c>
      <c r="D177" s="97" t="s">
        <v>964</v>
      </c>
      <c r="E177" s="97" t="s">
        <v>3</v>
      </c>
      <c r="F177" s="97" t="s">
        <v>102</v>
      </c>
      <c r="G177" s="97"/>
      <c r="H177" s="97"/>
      <c r="I177" s="97" t="s">
        <v>965</v>
      </c>
      <c r="J177" s="97" t="s">
        <v>1254</v>
      </c>
      <c r="K177" s="97">
        <v>-4784</v>
      </c>
      <c r="L177" s="97" t="s">
        <v>466</v>
      </c>
      <c r="M177" s="51"/>
    </row>
    <row r="178" spans="1:13" ht="15">
      <c r="A178" s="97" t="s">
        <v>1139</v>
      </c>
      <c r="B178" s="97" t="s">
        <v>408</v>
      </c>
      <c r="C178" s="97" t="s">
        <v>948</v>
      </c>
      <c r="D178" s="97" t="s">
        <v>111</v>
      </c>
      <c r="E178" s="97" t="s">
        <v>3</v>
      </c>
      <c r="F178" s="97" t="s">
        <v>102</v>
      </c>
      <c r="G178" s="97"/>
      <c r="H178" s="97"/>
      <c r="I178" s="97" t="s">
        <v>1064</v>
      </c>
      <c r="J178" s="97" t="s">
        <v>1254</v>
      </c>
      <c r="K178" s="97">
        <v>-20437</v>
      </c>
      <c r="L178" s="97" t="s">
        <v>467</v>
      </c>
      <c r="M178" s="51"/>
    </row>
    <row r="179" spans="1:13" ht="15">
      <c r="A179" s="97" t="s">
        <v>1139</v>
      </c>
      <c r="B179" s="97" t="s">
        <v>408</v>
      </c>
      <c r="C179" s="97" t="s">
        <v>948</v>
      </c>
      <c r="D179" s="97" t="s">
        <v>968</v>
      </c>
      <c r="E179" s="97" t="s">
        <v>3</v>
      </c>
      <c r="F179" s="97" t="s">
        <v>102</v>
      </c>
      <c r="G179" s="97"/>
      <c r="H179" s="97"/>
      <c r="I179" s="97" t="s">
        <v>969</v>
      </c>
      <c r="J179" s="97" t="s">
        <v>1254</v>
      </c>
      <c r="K179" s="97">
        <v>-148200</v>
      </c>
      <c r="L179" s="97" t="s">
        <v>468</v>
      </c>
      <c r="M179" s="51"/>
    </row>
    <row r="180" spans="1:13" ht="15">
      <c r="A180" s="97" t="s">
        <v>1139</v>
      </c>
      <c r="B180" s="97" t="s">
        <v>408</v>
      </c>
      <c r="C180" s="97" t="s">
        <v>948</v>
      </c>
      <c r="D180" s="97" t="s">
        <v>971</v>
      </c>
      <c r="E180" s="97" t="s">
        <v>3</v>
      </c>
      <c r="F180" s="97" t="s">
        <v>102</v>
      </c>
      <c r="G180" s="97"/>
      <c r="H180" s="97"/>
      <c r="I180" s="97" t="s">
        <v>972</v>
      </c>
      <c r="J180" s="97" t="s">
        <v>1254</v>
      </c>
      <c r="K180" s="97">
        <v>-386153</v>
      </c>
      <c r="L180" s="97" t="s">
        <v>946</v>
      </c>
      <c r="M180" s="51"/>
    </row>
    <row r="181" spans="1:13" ht="15">
      <c r="A181" s="98" t="s">
        <v>1139</v>
      </c>
      <c r="B181" s="98" t="s">
        <v>1132</v>
      </c>
      <c r="C181" s="98" t="s">
        <v>469</v>
      </c>
      <c r="D181" s="98" t="s">
        <v>1232</v>
      </c>
      <c r="E181" s="98" t="s">
        <v>1269</v>
      </c>
      <c r="F181" s="98" t="s">
        <v>1270</v>
      </c>
      <c r="G181" s="98" t="s">
        <v>31</v>
      </c>
      <c r="H181" s="98" t="s">
        <v>31</v>
      </c>
      <c r="I181" s="98" t="s">
        <v>470</v>
      </c>
      <c r="J181" s="98" t="s">
        <v>1254</v>
      </c>
      <c r="K181" s="98">
        <v>40409.300000000003</v>
      </c>
      <c r="L181" s="98" t="s">
        <v>471</v>
      </c>
    </row>
    <row r="182" spans="1:13" ht="15">
      <c r="A182" s="98" t="s">
        <v>1139</v>
      </c>
      <c r="B182" s="98" t="s">
        <v>1132</v>
      </c>
      <c r="C182" s="98" t="s">
        <v>469</v>
      </c>
      <c r="D182" s="98" t="s">
        <v>1235</v>
      </c>
      <c r="E182" s="98" t="s">
        <v>1269</v>
      </c>
      <c r="F182" s="98" t="s">
        <v>1270</v>
      </c>
      <c r="G182" s="98" t="s">
        <v>1250</v>
      </c>
      <c r="H182" s="98" t="s">
        <v>1218</v>
      </c>
      <c r="I182" s="98" t="s">
        <v>472</v>
      </c>
      <c r="J182" s="98" t="s">
        <v>1254</v>
      </c>
      <c r="K182" s="98">
        <v>34323.24</v>
      </c>
      <c r="L182" s="98" t="s">
        <v>473</v>
      </c>
    </row>
    <row r="183" spans="1:13" ht="15">
      <c r="A183" s="98" t="s">
        <v>1139</v>
      </c>
      <c r="B183" s="98" t="s">
        <v>1132</v>
      </c>
      <c r="C183" s="98" t="s">
        <v>469</v>
      </c>
      <c r="D183" s="98" t="s">
        <v>1236</v>
      </c>
      <c r="E183" s="98" t="s">
        <v>1269</v>
      </c>
      <c r="F183" s="98" t="s">
        <v>1270</v>
      </c>
      <c r="G183" s="98" t="s">
        <v>1250</v>
      </c>
      <c r="H183" s="98" t="s">
        <v>1218</v>
      </c>
      <c r="I183" s="98" t="s">
        <v>474</v>
      </c>
      <c r="J183" s="98" t="s">
        <v>1254</v>
      </c>
      <c r="K183" s="98">
        <v>25177.75</v>
      </c>
      <c r="L183" s="98" t="s">
        <v>475</v>
      </c>
    </row>
    <row r="184" spans="1:13" ht="15">
      <c r="A184" s="98" t="s">
        <v>1139</v>
      </c>
      <c r="B184" s="98" t="s">
        <v>1132</v>
      </c>
      <c r="C184" s="98" t="s">
        <v>469</v>
      </c>
      <c r="D184" s="98" t="s">
        <v>1210</v>
      </c>
      <c r="E184" s="98" t="s">
        <v>1269</v>
      </c>
      <c r="F184" s="98" t="s">
        <v>1270</v>
      </c>
      <c r="G184" s="98" t="s">
        <v>31</v>
      </c>
      <c r="H184" s="98" t="s">
        <v>31</v>
      </c>
      <c r="I184" s="98" t="s">
        <v>134</v>
      </c>
      <c r="J184" s="98" t="s">
        <v>1254</v>
      </c>
      <c r="K184" s="98">
        <v>5701.4</v>
      </c>
      <c r="L184" s="98" t="s">
        <v>476</v>
      </c>
    </row>
    <row r="185" spans="1:13" ht="15">
      <c r="A185" s="98" t="s">
        <v>1139</v>
      </c>
      <c r="B185" s="98" t="s">
        <v>1141</v>
      </c>
      <c r="C185" s="98" t="s">
        <v>469</v>
      </c>
      <c r="D185" s="98" t="s">
        <v>971</v>
      </c>
      <c r="E185" s="98" t="s">
        <v>1</v>
      </c>
      <c r="F185" s="98" t="s">
        <v>477</v>
      </c>
      <c r="G185" s="98" t="s">
        <v>1250</v>
      </c>
      <c r="H185" s="98" t="s">
        <v>1218</v>
      </c>
      <c r="I185" s="98" t="s">
        <v>472</v>
      </c>
      <c r="J185" s="98" t="s">
        <v>1254</v>
      </c>
      <c r="K185" s="98">
        <v>368263.5</v>
      </c>
      <c r="L185" s="98" t="s">
        <v>478</v>
      </c>
    </row>
    <row r="186" spans="1:13" ht="15">
      <c r="A186" s="98" t="s">
        <v>1139</v>
      </c>
      <c r="B186" s="98" t="s">
        <v>1141</v>
      </c>
      <c r="C186" s="98" t="s">
        <v>469</v>
      </c>
      <c r="D186" s="98" t="s">
        <v>19</v>
      </c>
      <c r="E186" s="98" t="s">
        <v>1</v>
      </c>
      <c r="F186" s="98" t="s">
        <v>477</v>
      </c>
      <c r="G186" s="98" t="s">
        <v>1250</v>
      </c>
      <c r="H186" s="98" t="s">
        <v>1218</v>
      </c>
      <c r="I186" s="98" t="s">
        <v>143</v>
      </c>
      <c r="J186" s="98" t="s">
        <v>1254</v>
      </c>
      <c r="K186" s="98">
        <v>765.88</v>
      </c>
      <c r="L186" s="98" t="s">
        <v>479</v>
      </c>
    </row>
    <row r="187" spans="1:13" ht="15">
      <c r="A187" s="98" t="s">
        <v>1139</v>
      </c>
      <c r="B187" s="98" t="s">
        <v>1140</v>
      </c>
      <c r="C187" s="98" t="s">
        <v>469</v>
      </c>
      <c r="D187" s="98" t="s">
        <v>480</v>
      </c>
      <c r="E187" s="98" t="s">
        <v>1267</v>
      </c>
      <c r="F187" s="98" t="s">
        <v>1268</v>
      </c>
      <c r="G187" s="98" t="s">
        <v>1250</v>
      </c>
      <c r="H187" s="98" t="s">
        <v>1218</v>
      </c>
      <c r="I187" s="98" t="s">
        <v>481</v>
      </c>
      <c r="J187" s="98" t="s">
        <v>1254</v>
      </c>
      <c r="K187" s="98">
        <v>97500</v>
      </c>
      <c r="L187" s="98" t="s">
        <v>482</v>
      </c>
    </row>
    <row r="188" spans="1:13" ht="15">
      <c r="A188" s="98" t="s">
        <v>1139</v>
      </c>
      <c r="B188" s="98" t="s">
        <v>1140</v>
      </c>
      <c r="C188" s="98" t="s">
        <v>469</v>
      </c>
      <c r="D188" s="98" t="s">
        <v>136</v>
      </c>
      <c r="E188" s="98" t="s">
        <v>1267</v>
      </c>
      <c r="F188" s="98" t="s">
        <v>1268</v>
      </c>
      <c r="G188" s="98" t="s">
        <v>1250</v>
      </c>
      <c r="H188" s="98" t="s">
        <v>1218</v>
      </c>
      <c r="I188" s="98" t="s">
        <v>137</v>
      </c>
      <c r="J188" s="98" t="s">
        <v>1254</v>
      </c>
      <c r="K188" s="98">
        <v>20024.560000000001</v>
      </c>
      <c r="L188" s="98" t="s">
        <v>483</v>
      </c>
    </row>
    <row r="189" spans="1:13" ht="15">
      <c r="A189" s="98" t="s">
        <v>1139</v>
      </c>
      <c r="B189" s="98" t="s">
        <v>1140</v>
      </c>
      <c r="C189" s="98" t="s">
        <v>469</v>
      </c>
      <c r="D189" s="98" t="s">
        <v>136</v>
      </c>
      <c r="E189" s="98" t="s">
        <v>135</v>
      </c>
      <c r="F189" s="98" t="s">
        <v>1255</v>
      </c>
      <c r="G189" s="98" t="s">
        <v>1250</v>
      </c>
      <c r="H189" s="98" t="s">
        <v>1218</v>
      </c>
      <c r="I189" s="98" t="s">
        <v>137</v>
      </c>
      <c r="J189" s="98" t="s">
        <v>1254</v>
      </c>
      <c r="K189" s="98">
        <v>-0.01</v>
      </c>
      <c r="L189" s="98" t="s">
        <v>484</v>
      </c>
    </row>
    <row r="190" spans="1:13" ht="15">
      <c r="A190" s="98" t="s">
        <v>1139</v>
      </c>
      <c r="B190" s="98" t="s">
        <v>1140</v>
      </c>
      <c r="C190" s="98" t="s">
        <v>469</v>
      </c>
      <c r="D190" s="98" t="s">
        <v>485</v>
      </c>
      <c r="E190" s="98" t="s">
        <v>1267</v>
      </c>
      <c r="F190" s="98" t="s">
        <v>1268</v>
      </c>
      <c r="G190" s="98" t="s">
        <v>1250</v>
      </c>
      <c r="H190" s="98" t="s">
        <v>1218</v>
      </c>
      <c r="I190" s="98" t="s">
        <v>474</v>
      </c>
      <c r="J190" s="98" t="s">
        <v>1254</v>
      </c>
      <c r="K190" s="98">
        <v>18132.12</v>
      </c>
      <c r="L190" s="98" t="s">
        <v>486</v>
      </c>
    </row>
    <row r="191" spans="1:13" ht="15">
      <c r="A191" s="98" t="s">
        <v>1139</v>
      </c>
      <c r="B191" s="98" t="s">
        <v>1140</v>
      </c>
      <c r="C191" s="98" t="s">
        <v>469</v>
      </c>
      <c r="D191" s="98" t="s">
        <v>487</v>
      </c>
      <c r="E191" s="98" t="s">
        <v>1267</v>
      </c>
      <c r="F191" s="98" t="s">
        <v>1268</v>
      </c>
      <c r="G191" s="98" t="s">
        <v>1250</v>
      </c>
      <c r="H191" s="98" t="s">
        <v>1218</v>
      </c>
      <c r="I191" s="98" t="s">
        <v>472</v>
      </c>
      <c r="J191" s="98" t="s">
        <v>1254</v>
      </c>
      <c r="K191" s="98">
        <v>17905.39</v>
      </c>
      <c r="L191" s="98" t="s">
        <v>488</v>
      </c>
    </row>
    <row r="192" spans="1:13" ht="15">
      <c r="A192" s="98" t="s">
        <v>1139</v>
      </c>
      <c r="B192" s="98" t="s">
        <v>1140</v>
      </c>
      <c r="C192" s="98" t="s">
        <v>469</v>
      </c>
      <c r="D192" s="98" t="s">
        <v>138</v>
      </c>
      <c r="E192" s="98" t="s">
        <v>1267</v>
      </c>
      <c r="F192" s="98" t="s">
        <v>1268</v>
      </c>
      <c r="G192" s="98" t="s">
        <v>1250</v>
      </c>
      <c r="H192" s="98" t="s">
        <v>1218</v>
      </c>
      <c r="I192" s="98" t="s">
        <v>139</v>
      </c>
      <c r="J192" s="98" t="s">
        <v>1254</v>
      </c>
      <c r="K192" s="98">
        <v>17412.91</v>
      </c>
      <c r="L192" s="98" t="s">
        <v>489</v>
      </c>
    </row>
    <row r="193" spans="1:12" ht="15">
      <c r="A193" s="98" t="s">
        <v>1139</v>
      </c>
      <c r="B193" s="98" t="s">
        <v>1140</v>
      </c>
      <c r="C193" s="98" t="s">
        <v>469</v>
      </c>
      <c r="D193" s="98" t="s">
        <v>490</v>
      </c>
      <c r="E193" s="98" t="s">
        <v>1267</v>
      </c>
      <c r="F193" s="98" t="s">
        <v>1268</v>
      </c>
      <c r="G193" s="98" t="s">
        <v>1250</v>
      </c>
      <c r="H193" s="98" t="s">
        <v>1218</v>
      </c>
      <c r="I193" s="98" t="s">
        <v>491</v>
      </c>
      <c r="J193" s="98" t="s">
        <v>1254</v>
      </c>
      <c r="K193" s="98">
        <v>14500</v>
      </c>
      <c r="L193" s="98" t="s">
        <v>492</v>
      </c>
    </row>
    <row r="194" spans="1:12" ht="15">
      <c r="A194" s="98" t="s">
        <v>1139</v>
      </c>
      <c r="B194" s="98" t="s">
        <v>1140</v>
      </c>
      <c r="C194" s="98" t="s">
        <v>469</v>
      </c>
      <c r="D194" s="98" t="s">
        <v>140</v>
      </c>
      <c r="E194" s="98" t="s">
        <v>1267</v>
      </c>
      <c r="F194" s="98" t="s">
        <v>1268</v>
      </c>
      <c r="G194" s="98" t="s">
        <v>1250</v>
      </c>
      <c r="H194" s="98" t="s">
        <v>1218</v>
      </c>
      <c r="I194" s="98" t="s">
        <v>141</v>
      </c>
      <c r="J194" s="98" t="s">
        <v>1254</v>
      </c>
      <c r="K194" s="98">
        <v>14232.65</v>
      </c>
      <c r="L194" s="98" t="s">
        <v>493</v>
      </c>
    </row>
    <row r="195" spans="1:12" ht="15">
      <c r="A195" s="98" t="s">
        <v>1139</v>
      </c>
      <c r="B195" s="98" t="s">
        <v>1140</v>
      </c>
      <c r="C195" s="98" t="s">
        <v>469</v>
      </c>
      <c r="D195" s="98" t="s">
        <v>142</v>
      </c>
      <c r="E195" s="98" t="s">
        <v>1267</v>
      </c>
      <c r="F195" s="98" t="s">
        <v>1268</v>
      </c>
      <c r="G195" s="98" t="s">
        <v>1250</v>
      </c>
      <c r="H195" s="98" t="s">
        <v>1218</v>
      </c>
      <c r="I195" s="98" t="s">
        <v>143</v>
      </c>
      <c r="J195" s="98" t="s">
        <v>1254</v>
      </c>
      <c r="K195" s="98">
        <v>734.93</v>
      </c>
      <c r="L195" s="98" t="s">
        <v>494</v>
      </c>
    </row>
    <row r="196" spans="1:12" ht="15">
      <c r="A196" s="98" t="s">
        <v>1139</v>
      </c>
      <c r="B196" s="98" t="s">
        <v>495</v>
      </c>
      <c r="C196" s="98" t="s">
        <v>469</v>
      </c>
      <c r="D196" s="98" t="s">
        <v>496</v>
      </c>
      <c r="E196" s="98" t="s">
        <v>1271</v>
      </c>
      <c r="F196" s="98" t="s">
        <v>0</v>
      </c>
      <c r="G196" s="98" t="s">
        <v>1250</v>
      </c>
      <c r="H196" s="98" t="s">
        <v>1218</v>
      </c>
      <c r="I196" s="98" t="s">
        <v>497</v>
      </c>
      <c r="J196" s="98" t="s">
        <v>1254</v>
      </c>
      <c r="K196" s="98">
        <v>64504.07</v>
      </c>
      <c r="L196" s="98" t="s">
        <v>498</v>
      </c>
    </row>
    <row r="197" spans="1:12" ht="15">
      <c r="A197" s="98" t="s">
        <v>1139</v>
      </c>
      <c r="B197" s="98" t="s">
        <v>495</v>
      </c>
      <c r="C197" s="98" t="s">
        <v>469</v>
      </c>
      <c r="D197" s="98" t="s">
        <v>496</v>
      </c>
      <c r="E197" s="98" t="s">
        <v>135</v>
      </c>
      <c r="F197" s="98" t="s">
        <v>1255</v>
      </c>
      <c r="G197" s="98" t="s">
        <v>1250</v>
      </c>
      <c r="H197" s="98" t="s">
        <v>1218</v>
      </c>
      <c r="I197" s="98" t="s">
        <v>497</v>
      </c>
      <c r="J197" s="98" t="s">
        <v>1254</v>
      </c>
      <c r="K197" s="98">
        <v>-0.01</v>
      </c>
      <c r="L197" s="98" t="s">
        <v>499</v>
      </c>
    </row>
    <row r="198" spans="1:12" ht="15">
      <c r="A198" s="98" t="s">
        <v>1139</v>
      </c>
      <c r="B198" s="98" t="s">
        <v>495</v>
      </c>
      <c r="C198" s="98" t="s">
        <v>469</v>
      </c>
      <c r="D198" s="98" t="s">
        <v>500</v>
      </c>
      <c r="E198" s="98" t="s">
        <v>1271</v>
      </c>
      <c r="F198" s="98" t="s">
        <v>0</v>
      </c>
      <c r="G198" s="98" t="s">
        <v>1250</v>
      </c>
      <c r="H198" s="98" t="s">
        <v>1218</v>
      </c>
      <c r="I198" s="98" t="s">
        <v>501</v>
      </c>
      <c r="J198" s="98" t="s">
        <v>1254</v>
      </c>
      <c r="K198" s="98">
        <v>32482.61</v>
      </c>
      <c r="L198" s="98" t="s">
        <v>502</v>
      </c>
    </row>
    <row r="199" spans="1:12" ht="15">
      <c r="A199" s="98" t="s">
        <v>1139</v>
      </c>
      <c r="B199" s="98" t="s">
        <v>495</v>
      </c>
      <c r="C199" s="98" t="s">
        <v>469</v>
      </c>
      <c r="D199" s="98" t="s">
        <v>503</v>
      </c>
      <c r="E199" s="98" t="s">
        <v>1271</v>
      </c>
      <c r="F199" s="98" t="s">
        <v>0</v>
      </c>
      <c r="G199" s="98" t="s">
        <v>1250</v>
      </c>
      <c r="H199" s="98" t="s">
        <v>1218</v>
      </c>
      <c r="I199" s="98" t="s">
        <v>504</v>
      </c>
      <c r="J199" s="98" t="s">
        <v>1254</v>
      </c>
      <c r="K199" s="98">
        <v>31235.93</v>
      </c>
      <c r="L199" s="98" t="s">
        <v>505</v>
      </c>
    </row>
    <row r="200" spans="1:12" ht="15">
      <c r="A200" s="98" t="s">
        <v>1139</v>
      </c>
      <c r="B200" s="98" t="s">
        <v>495</v>
      </c>
      <c r="C200" s="98" t="s">
        <v>469</v>
      </c>
      <c r="D200" s="98" t="s">
        <v>136</v>
      </c>
      <c r="E200" s="98" t="s">
        <v>1271</v>
      </c>
      <c r="F200" s="98" t="s">
        <v>0</v>
      </c>
      <c r="G200" s="98" t="s">
        <v>1250</v>
      </c>
      <c r="H200" s="98" t="s">
        <v>1218</v>
      </c>
      <c r="I200" s="98" t="s">
        <v>137</v>
      </c>
      <c r="J200" s="98" t="s">
        <v>1254</v>
      </c>
      <c r="K200" s="98">
        <v>15900.4</v>
      </c>
      <c r="L200" s="98" t="s">
        <v>506</v>
      </c>
    </row>
    <row r="201" spans="1:12" ht="15">
      <c r="A201" s="98" t="s">
        <v>1139</v>
      </c>
      <c r="B201" s="98" t="s">
        <v>495</v>
      </c>
      <c r="C201" s="98" t="s">
        <v>469</v>
      </c>
      <c r="D201" s="98" t="s">
        <v>142</v>
      </c>
      <c r="E201" s="98" t="s">
        <v>1271</v>
      </c>
      <c r="F201" s="98" t="s">
        <v>0</v>
      </c>
      <c r="G201" s="98" t="s">
        <v>1250</v>
      </c>
      <c r="H201" s="98" t="s">
        <v>1218</v>
      </c>
      <c r="I201" s="98" t="s">
        <v>143</v>
      </c>
      <c r="J201" s="98" t="s">
        <v>1254</v>
      </c>
      <c r="K201" s="98">
        <v>1489.22</v>
      </c>
      <c r="L201" s="98" t="s">
        <v>507</v>
      </c>
    </row>
    <row r="202" spans="1:12" ht="15">
      <c r="A202" s="98" t="s">
        <v>1139</v>
      </c>
      <c r="B202" s="98" t="s">
        <v>495</v>
      </c>
      <c r="C202" s="98" t="s">
        <v>469</v>
      </c>
      <c r="D202" s="98" t="s">
        <v>142</v>
      </c>
      <c r="E202" s="98" t="s">
        <v>135</v>
      </c>
      <c r="F202" s="98" t="s">
        <v>1255</v>
      </c>
      <c r="G202" s="98" t="s">
        <v>1250</v>
      </c>
      <c r="H202" s="98" t="s">
        <v>1218</v>
      </c>
      <c r="I202" s="98" t="s">
        <v>143</v>
      </c>
      <c r="J202" s="98" t="s">
        <v>1254</v>
      </c>
      <c r="K202" s="98">
        <v>-0.01</v>
      </c>
      <c r="L202" s="98" t="s">
        <v>508</v>
      </c>
    </row>
    <row r="203" spans="1:12" ht="15">
      <c r="A203" s="98" t="s">
        <v>1139</v>
      </c>
      <c r="B203" s="98" t="s">
        <v>1144</v>
      </c>
      <c r="C203" s="98" t="s">
        <v>469</v>
      </c>
      <c r="D203" s="98" t="s">
        <v>480</v>
      </c>
      <c r="E203" s="98" t="s">
        <v>509</v>
      </c>
      <c r="F203" s="98" t="s">
        <v>510</v>
      </c>
      <c r="G203" s="98" t="s">
        <v>1250</v>
      </c>
      <c r="H203" s="98" t="s">
        <v>1218</v>
      </c>
      <c r="I203" s="98" t="s">
        <v>481</v>
      </c>
      <c r="J203" s="98" t="s">
        <v>1254</v>
      </c>
      <c r="K203" s="98">
        <v>32500</v>
      </c>
      <c r="L203" s="98" t="s">
        <v>511</v>
      </c>
    </row>
    <row r="204" spans="1:12" ht="15">
      <c r="A204" s="98" t="s">
        <v>1139</v>
      </c>
      <c r="B204" s="98" t="s">
        <v>1144</v>
      </c>
      <c r="C204" s="98" t="s">
        <v>469</v>
      </c>
      <c r="D204" s="98" t="s">
        <v>140</v>
      </c>
      <c r="E204" s="98" t="s">
        <v>509</v>
      </c>
      <c r="F204" s="98" t="s">
        <v>510</v>
      </c>
      <c r="G204" s="98" t="s">
        <v>1250</v>
      </c>
      <c r="H204" s="98" t="s">
        <v>1218</v>
      </c>
      <c r="I204" s="98" t="s">
        <v>141</v>
      </c>
      <c r="J204" s="98" t="s">
        <v>1254</v>
      </c>
      <c r="K204" s="98">
        <v>7116.32</v>
      </c>
      <c r="L204" s="98" t="s">
        <v>512</v>
      </c>
    </row>
    <row r="205" spans="1:12" ht="15">
      <c r="A205" s="98" t="s">
        <v>1139</v>
      </c>
      <c r="B205" s="98" t="s">
        <v>1144</v>
      </c>
      <c r="C205" s="98" t="s">
        <v>469</v>
      </c>
      <c r="D205" s="98" t="s">
        <v>136</v>
      </c>
      <c r="E205" s="98" t="s">
        <v>509</v>
      </c>
      <c r="F205" s="98" t="s">
        <v>510</v>
      </c>
      <c r="G205" s="98" t="s">
        <v>1250</v>
      </c>
      <c r="H205" s="98" t="s">
        <v>1218</v>
      </c>
      <c r="I205" s="98" t="s">
        <v>137</v>
      </c>
      <c r="J205" s="98" t="s">
        <v>1254</v>
      </c>
      <c r="K205" s="98">
        <v>6750</v>
      </c>
      <c r="L205" s="98" t="s">
        <v>513</v>
      </c>
    </row>
    <row r="206" spans="1:12" ht="15">
      <c r="A206" s="98" t="s">
        <v>1139</v>
      </c>
      <c r="B206" s="98" t="s">
        <v>1144</v>
      </c>
      <c r="C206" s="98" t="s">
        <v>469</v>
      </c>
      <c r="D206" s="98" t="s">
        <v>514</v>
      </c>
      <c r="E206" s="98" t="s">
        <v>509</v>
      </c>
      <c r="F206" s="98" t="s">
        <v>510</v>
      </c>
      <c r="G206" s="98" t="s">
        <v>1250</v>
      </c>
      <c r="H206" s="98" t="s">
        <v>1218</v>
      </c>
      <c r="I206" s="98" t="s">
        <v>515</v>
      </c>
      <c r="J206" s="98" t="s">
        <v>1254</v>
      </c>
      <c r="K206" s="98">
        <v>4786.29</v>
      </c>
      <c r="L206" s="98" t="s">
        <v>516</v>
      </c>
    </row>
    <row r="207" spans="1:12" ht="15">
      <c r="A207" s="98" t="s">
        <v>1139</v>
      </c>
      <c r="B207" s="98" t="s">
        <v>1144</v>
      </c>
      <c r="C207" s="98" t="s">
        <v>469</v>
      </c>
      <c r="D207" s="98" t="s">
        <v>514</v>
      </c>
      <c r="E207" s="98" t="s">
        <v>135</v>
      </c>
      <c r="F207" s="98" t="s">
        <v>1255</v>
      </c>
      <c r="G207" s="98" t="s">
        <v>1250</v>
      </c>
      <c r="H207" s="98" t="s">
        <v>1218</v>
      </c>
      <c r="I207" s="98" t="s">
        <v>515</v>
      </c>
      <c r="J207" s="98" t="s">
        <v>1254</v>
      </c>
      <c r="K207" s="98">
        <v>-0.01</v>
      </c>
      <c r="L207" s="98" t="s">
        <v>517</v>
      </c>
    </row>
    <row r="208" spans="1:12" ht="15">
      <c r="A208" s="98" t="s">
        <v>1139</v>
      </c>
      <c r="B208" s="98" t="s">
        <v>1144</v>
      </c>
      <c r="C208" s="98" t="s">
        <v>469</v>
      </c>
      <c r="D208" s="98" t="s">
        <v>138</v>
      </c>
      <c r="E208" s="98" t="s">
        <v>509</v>
      </c>
      <c r="F208" s="98" t="s">
        <v>510</v>
      </c>
      <c r="G208" s="98" t="s">
        <v>1250</v>
      </c>
      <c r="H208" s="98" t="s">
        <v>1218</v>
      </c>
      <c r="I208" s="98" t="s">
        <v>139</v>
      </c>
      <c r="J208" s="98" t="s">
        <v>1254</v>
      </c>
      <c r="K208" s="98">
        <v>2937.4</v>
      </c>
      <c r="L208" s="98" t="s">
        <v>518</v>
      </c>
    </row>
    <row r="209" spans="1:12" ht="15">
      <c r="A209" s="98" t="s">
        <v>1139</v>
      </c>
      <c r="B209" s="98" t="s">
        <v>495</v>
      </c>
      <c r="C209" s="98" t="s">
        <v>409</v>
      </c>
      <c r="D209" s="98" t="s">
        <v>148</v>
      </c>
      <c r="E209" s="98" t="s">
        <v>1271</v>
      </c>
      <c r="F209" s="98" t="s">
        <v>0</v>
      </c>
      <c r="G209" s="98" t="s">
        <v>31</v>
      </c>
      <c r="H209" s="98" t="s">
        <v>31</v>
      </c>
      <c r="I209" s="98" t="s">
        <v>149</v>
      </c>
      <c r="J209" s="98" t="s">
        <v>1254</v>
      </c>
      <c r="K209" s="98">
        <v>12958.33</v>
      </c>
      <c r="L209" s="98" t="s">
        <v>519</v>
      </c>
    </row>
    <row r="210" spans="1:12" ht="15">
      <c r="A210" s="98" t="s">
        <v>1139</v>
      </c>
      <c r="B210" s="98" t="s">
        <v>495</v>
      </c>
      <c r="C210" s="98" t="s">
        <v>409</v>
      </c>
      <c r="D210" s="98" t="s">
        <v>148</v>
      </c>
      <c r="E210" s="98" t="s">
        <v>135</v>
      </c>
      <c r="F210" s="98" t="s">
        <v>1255</v>
      </c>
      <c r="G210" s="98" t="s">
        <v>31</v>
      </c>
      <c r="H210" s="98" t="s">
        <v>31</v>
      </c>
      <c r="I210" s="98" t="s">
        <v>149</v>
      </c>
      <c r="J210" s="98" t="s">
        <v>1254</v>
      </c>
      <c r="K210" s="98">
        <v>-0.02</v>
      </c>
      <c r="L210" s="98" t="s">
        <v>520</v>
      </c>
    </row>
    <row r="211" spans="1:12" ht="15">
      <c r="A211" s="98" t="s">
        <v>1139</v>
      </c>
      <c r="B211" s="98" t="s">
        <v>1140</v>
      </c>
      <c r="C211" s="98" t="s">
        <v>521</v>
      </c>
      <c r="D211" s="98" t="s">
        <v>522</v>
      </c>
      <c r="E211" s="98" t="s">
        <v>1267</v>
      </c>
      <c r="F211" s="98" t="s">
        <v>1268</v>
      </c>
      <c r="G211" s="98" t="s">
        <v>1250</v>
      </c>
      <c r="H211" s="98" t="s">
        <v>1218</v>
      </c>
      <c r="I211" s="98" t="s">
        <v>523</v>
      </c>
      <c r="J211" s="98" t="s">
        <v>1254</v>
      </c>
      <c r="K211" s="98">
        <v>123507</v>
      </c>
      <c r="L211" s="98" t="s">
        <v>524</v>
      </c>
    </row>
    <row r="212" spans="1:12" ht="15">
      <c r="A212" s="98" t="s">
        <v>1139</v>
      </c>
      <c r="B212" s="98" t="s">
        <v>1144</v>
      </c>
      <c r="C212" s="98" t="s">
        <v>521</v>
      </c>
      <c r="D212" s="98" t="s">
        <v>522</v>
      </c>
      <c r="E212" s="98" t="s">
        <v>509</v>
      </c>
      <c r="F212" s="98" t="s">
        <v>510</v>
      </c>
      <c r="G212" s="98" t="s">
        <v>1250</v>
      </c>
      <c r="H212" s="98" t="s">
        <v>1218</v>
      </c>
      <c r="I212" s="98" t="s">
        <v>523</v>
      </c>
      <c r="J212" s="98" t="s">
        <v>1254</v>
      </c>
      <c r="K212" s="98">
        <v>24701.4</v>
      </c>
      <c r="L212" s="98" t="s">
        <v>525</v>
      </c>
    </row>
    <row r="213" spans="1:12" ht="15">
      <c r="A213" s="98" t="s">
        <v>1139</v>
      </c>
      <c r="B213" s="98" t="s">
        <v>1141</v>
      </c>
      <c r="C213" s="98" t="s">
        <v>526</v>
      </c>
      <c r="D213" s="98" t="s">
        <v>527</v>
      </c>
      <c r="E213" s="98" t="s">
        <v>1</v>
      </c>
      <c r="F213" s="98" t="s">
        <v>477</v>
      </c>
      <c r="G213" s="98" t="s">
        <v>1250</v>
      </c>
      <c r="H213" s="98" t="s">
        <v>1218</v>
      </c>
      <c r="I213" s="98" t="s">
        <v>528</v>
      </c>
      <c r="J213" s="98" t="s">
        <v>1254</v>
      </c>
      <c r="K213" s="98">
        <v>26432.06</v>
      </c>
      <c r="L213" s="98" t="s">
        <v>529</v>
      </c>
    </row>
    <row r="214" spans="1:12" ht="15">
      <c r="A214" s="98" t="s">
        <v>1139</v>
      </c>
      <c r="B214" s="98" t="s">
        <v>1140</v>
      </c>
      <c r="C214" s="98" t="s">
        <v>526</v>
      </c>
      <c r="D214" s="98" t="s">
        <v>530</v>
      </c>
      <c r="E214" s="98" t="s">
        <v>1267</v>
      </c>
      <c r="F214" s="98" t="s">
        <v>1268</v>
      </c>
      <c r="G214" s="98" t="s">
        <v>1250</v>
      </c>
      <c r="H214" s="98" t="s">
        <v>1218</v>
      </c>
      <c r="I214" s="98" t="s">
        <v>528</v>
      </c>
      <c r="J214" s="98" t="s">
        <v>1254</v>
      </c>
      <c r="K214" s="98">
        <v>127828.53</v>
      </c>
      <c r="L214" s="98" t="s">
        <v>531</v>
      </c>
    </row>
    <row r="215" spans="1:12" ht="15">
      <c r="A215" s="98" t="s">
        <v>1139</v>
      </c>
      <c r="B215" s="98" t="s">
        <v>1140</v>
      </c>
      <c r="C215" s="98" t="s">
        <v>526</v>
      </c>
      <c r="D215" s="98" t="s">
        <v>530</v>
      </c>
      <c r="E215" s="98" t="s">
        <v>135</v>
      </c>
      <c r="F215" s="98" t="s">
        <v>1255</v>
      </c>
      <c r="G215" s="98" t="s">
        <v>1250</v>
      </c>
      <c r="H215" s="98" t="s">
        <v>1218</v>
      </c>
      <c r="I215" s="98" t="s">
        <v>528</v>
      </c>
      <c r="J215" s="98" t="s">
        <v>1254</v>
      </c>
      <c r="K215" s="98">
        <v>-0.01</v>
      </c>
      <c r="L215" s="98" t="s">
        <v>532</v>
      </c>
    </row>
    <row r="216" spans="1:12" ht="15">
      <c r="A216" s="98" t="s">
        <v>1139</v>
      </c>
      <c r="B216" s="98" t="s">
        <v>495</v>
      </c>
      <c r="C216" s="98" t="s">
        <v>526</v>
      </c>
      <c r="D216" s="98" t="s">
        <v>530</v>
      </c>
      <c r="E216" s="98" t="s">
        <v>1271</v>
      </c>
      <c r="F216" s="98" t="s">
        <v>0</v>
      </c>
      <c r="G216" s="98" t="s">
        <v>1250</v>
      </c>
      <c r="H216" s="98" t="s">
        <v>1218</v>
      </c>
      <c r="I216" s="98" t="s">
        <v>528</v>
      </c>
      <c r="J216" s="98" t="s">
        <v>1254</v>
      </c>
      <c r="K216" s="98">
        <v>26432.06</v>
      </c>
      <c r="L216" s="98" t="s">
        <v>533</v>
      </c>
    </row>
    <row r="217" spans="1:12" ht="15">
      <c r="A217" s="98" t="s">
        <v>1139</v>
      </c>
      <c r="B217" s="98" t="s">
        <v>1144</v>
      </c>
      <c r="C217" s="98" t="s">
        <v>526</v>
      </c>
      <c r="D217" s="98" t="s">
        <v>530</v>
      </c>
      <c r="E217" s="98" t="s">
        <v>509</v>
      </c>
      <c r="F217" s="98" t="s">
        <v>510</v>
      </c>
      <c r="G217" s="98" t="s">
        <v>1250</v>
      </c>
      <c r="H217" s="98" t="s">
        <v>1218</v>
      </c>
      <c r="I217" s="98" t="s">
        <v>528</v>
      </c>
      <c r="J217" s="98" t="s">
        <v>1254</v>
      </c>
      <c r="K217" s="98">
        <v>79296.19</v>
      </c>
      <c r="L217" s="98" t="s">
        <v>534</v>
      </c>
    </row>
    <row r="218" spans="1:12" ht="15">
      <c r="A218" s="98" t="s">
        <v>1139</v>
      </c>
      <c r="B218" s="98" t="s">
        <v>1132</v>
      </c>
      <c r="C218" s="98" t="s">
        <v>535</v>
      </c>
      <c r="D218" s="98" t="s">
        <v>1162</v>
      </c>
      <c r="E218" s="98" t="s">
        <v>1269</v>
      </c>
      <c r="F218" s="98" t="s">
        <v>1270</v>
      </c>
      <c r="G218" s="98" t="s">
        <v>1250</v>
      </c>
      <c r="H218" s="98" t="s">
        <v>1218</v>
      </c>
      <c r="I218" s="98" t="s">
        <v>536</v>
      </c>
      <c r="J218" s="98" t="s">
        <v>1254</v>
      </c>
      <c r="K218" s="98">
        <v>26392.04</v>
      </c>
      <c r="L218" s="98" t="s">
        <v>537</v>
      </c>
    </row>
    <row r="219" spans="1:12" ht="15">
      <c r="A219" s="98" t="s">
        <v>1139</v>
      </c>
      <c r="B219" s="98" t="s">
        <v>1140</v>
      </c>
      <c r="C219" s="98" t="s">
        <v>535</v>
      </c>
      <c r="D219" s="98" t="s">
        <v>538</v>
      </c>
      <c r="E219" s="98" t="s">
        <v>1267</v>
      </c>
      <c r="F219" s="98" t="s">
        <v>1268</v>
      </c>
      <c r="G219" s="98" t="s">
        <v>1250</v>
      </c>
      <c r="H219" s="98" t="s">
        <v>1218</v>
      </c>
      <c r="I219" s="98" t="s">
        <v>539</v>
      </c>
      <c r="J219" s="98" t="s">
        <v>1254</v>
      </c>
      <c r="K219" s="98">
        <v>42210.09</v>
      </c>
      <c r="L219" s="98" t="s">
        <v>540</v>
      </c>
    </row>
    <row r="220" spans="1:12" ht="15">
      <c r="A220" s="98" t="s">
        <v>1139</v>
      </c>
      <c r="B220" s="98" t="s">
        <v>495</v>
      </c>
      <c r="C220" s="98" t="s">
        <v>535</v>
      </c>
      <c r="D220" s="98" t="s">
        <v>538</v>
      </c>
      <c r="E220" s="98" t="s">
        <v>1271</v>
      </c>
      <c r="F220" s="98" t="s">
        <v>0</v>
      </c>
      <c r="G220" s="98" t="s">
        <v>1250</v>
      </c>
      <c r="H220" s="98" t="s">
        <v>1218</v>
      </c>
      <c r="I220" s="98" t="s">
        <v>539</v>
      </c>
      <c r="J220" s="98" t="s">
        <v>1254</v>
      </c>
      <c r="K220" s="98">
        <v>71274.75</v>
      </c>
      <c r="L220" s="98" t="s">
        <v>541</v>
      </c>
    </row>
    <row r="221" spans="1:12" ht="15">
      <c r="A221" s="98" t="s">
        <v>1139</v>
      </c>
      <c r="B221" s="98" t="s">
        <v>495</v>
      </c>
      <c r="C221" s="98" t="s">
        <v>535</v>
      </c>
      <c r="D221" s="98" t="s">
        <v>542</v>
      </c>
      <c r="E221" s="98" t="s">
        <v>1271</v>
      </c>
      <c r="F221" s="98" t="s">
        <v>0</v>
      </c>
      <c r="G221" s="98" t="s">
        <v>1250</v>
      </c>
      <c r="H221" s="98" t="s">
        <v>1218</v>
      </c>
      <c r="I221" s="98" t="s">
        <v>543</v>
      </c>
      <c r="J221" s="98" t="s">
        <v>1254</v>
      </c>
      <c r="K221" s="98">
        <v>8760.5</v>
      </c>
      <c r="L221" s="98" t="s">
        <v>544</v>
      </c>
    </row>
    <row r="222" spans="1:12" ht="15">
      <c r="A222" s="98" t="s">
        <v>1139</v>
      </c>
      <c r="B222" s="98" t="s">
        <v>1144</v>
      </c>
      <c r="C222" s="98" t="s">
        <v>535</v>
      </c>
      <c r="D222" s="98" t="s">
        <v>538</v>
      </c>
      <c r="E222" s="98" t="s">
        <v>509</v>
      </c>
      <c r="F222" s="98" t="s">
        <v>510</v>
      </c>
      <c r="G222" s="98" t="s">
        <v>1250</v>
      </c>
      <c r="H222" s="98" t="s">
        <v>1218</v>
      </c>
      <c r="I222" s="98" t="s">
        <v>539</v>
      </c>
      <c r="J222" s="98" t="s">
        <v>1254</v>
      </c>
      <c r="K222" s="98">
        <v>30150.07</v>
      </c>
      <c r="L222" s="98" t="s">
        <v>545</v>
      </c>
    </row>
    <row r="223" spans="1:12" ht="15">
      <c r="A223" s="98" t="s">
        <v>1139</v>
      </c>
      <c r="B223" s="98" t="s">
        <v>1141</v>
      </c>
      <c r="C223" s="98" t="s">
        <v>546</v>
      </c>
      <c r="D223" s="98" t="s">
        <v>1163</v>
      </c>
      <c r="E223" s="98" t="s">
        <v>1</v>
      </c>
      <c r="F223" s="98" t="s">
        <v>477</v>
      </c>
      <c r="G223" s="98" t="s">
        <v>1250</v>
      </c>
      <c r="H223" s="98" t="s">
        <v>1218</v>
      </c>
      <c r="I223" s="98" t="s">
        <v>547</v>
      </c>
      <c r="J223" s="98" t="s">
        <v>1254</v>
      </c>
      <c r="K223" s="98">
        <v>74786.929999999993</v>
      </c>
      <c r="L223" s="98" t="s">
        <v>548</v>
      </c>
    </row>
    <row r="224" spans="1:12" ht="15">
      <c r="A224" s="98" t="s">
        <v>1139</v>
      </c>
      <c r="B224" s="98" t="s">
        <v>1132</v>
      </c>
      <c r="C224" s="98" t="s">
        <v>549</v>
      </c>
      <c r="D224" s="98" t="s">
        <v>1166</v>
      </c>
      <c r="E224" s="98" t="s">
        <v>1269</v>
      </c>
      <c r="F224" s="98" t="s">
        <v>1270</v>
      </c>
      <c r="G224" s="98" t="s">
        <v>1250</v>
      </c>
      <c r="H224" s="98" t="s">
        <v>1218</v>
      </c>
      <c r="I224" s="98" t="s">
        <v>550</v>
      </c>
      <c r="J224" s="98" t="s">
        <v>1254</v>
      </c>
      <c r="K224" s="98">
        <v>23989.35</v>
      </c>
      <c r="L224" s="98" t="s">
        <v>551</v>
      </c>
    </row>
    <row r="225" spans="1:13" ht="15">
      <c r="A225" s="98" t="s">
        <v>1139</v>
      </c>
      <c r="B225" s="98" t="s">
        <v>1140</v>
      </c>
      <c r="C225" s="98" t="s">
        <v>549</v>
      </c>
      <c r="D225" s="98" t="s">
        <v>552</v>
      </c>
      <c r="E225" s="98" t="s">
        <v>1267</v>
      </c>
      <c r="F225" s="98" t="s">
        <v>1268</v>
      </c>
      <c r="G225" s="98" t="s">
        <v>1250</v>
      </c>
      <c r="H225" s="98" t="s">
        <v>1218</v>
      </c>
      <c r="I225" s="98" t="s">
        <v>550</v>
      </c>
      <c r="J225" s="98" t="s">
        <v>1254</v>
      </c>
      <c r="K225" s="98">
        <v>29690.53</v>
      </c>
      <c r="L225" s="98" t="s">
        <v>553</v>
      </c>
    </row>
    <row r="226" spans="1:13" ht="15">
      <c r="A226" s="98" t="s">
        <v>1139</v>
      </c>
      <c r="B226" s="98" t="s">
        <v>1144</v>
      </c>
      <c r="C226" s="98" t="s">
        <v>549</v>
      </c>
      <c r="D226" s="98" t="s">
        <v>552</v>
      </c>
      <c r="E226" s="98" t="s">
        <v>509</v>
      </c>
      <c r="F226" s="98" t="s">
        <v>510</v>
      </c>
      <c r="G226" s="98" t="s">
        <v>1250</v>
      </c>
      <c r="H226" s="98" t="s">
        <v>1218</v>
      </c>
      <c r="I226" s="98" t="s">
        <v>550</v>
      </c>
      <c r="J226" s="98" t="s">
        <v>1254</v>
      </c>
      <c r="K226" s="98">
        <v>29104.400000000001</v>
      </c>
      <c r="L226" s="98" t="s">
        <v>554</v>
      </c>
    </row>
    <row r="227" spans="1:13" ht="15">
      <c r="A227" s="98" t="s">
        <v>1139</v>
      </c>
      <c r="B227" s="98" t="s">
        <v>1132</v>
      </c>
      <c r="C227" s="98" t="s">
        <v>420</v>
      </c>
      <c r="D227" s="98" t="s">
        <v>1167</v>
      </c>
      <c r="E227" s="98" t="s">
        <v>1269</v>
      </c>
      <c r="F227" s="98" t="s">
        <v>1270</v>
      </c>
      <c r="G227" s="98" t="s">
        <v>1249</v>
      </c>
      <c r="H227" s="98" t="s">
        <v>1218</v>
      </c>
      <c r="I227" s="98" t="s">
        <v>555</v>
      </c>
      <c r="J227" s="98" t="s">
        <v>1254</v>
      </c>
      <c r="K227" s="98">
        <v>664622.15</v>
      </c>
      <c r="L227" s="98" t="s">
        <v>556</v>
      </c>
    </row>
    <row r="228" spans="1:13" ht="15">
      <c r="A228" s="98" t="s">
        <v>1139</v>
      </c>
      <c r="B228" s="98" t="s">
        <v>1132</v>
      </c>
      <c r="C228" s="98" t="s">
        <v>420</v>
      </c>
      <c r="D228" s="98" t="s">
        <v>1168</v>
      </c>
      <c r="E228" s="98" t="s">
        <v>1269</v>
      </c>
      <c r="F228" s="98" t="s">
        <v>1270</v>
      </c>
      <c r="G228" s="98" t="s">
        <v>1249</v>
      </c>
      <c r="H228" s="98" t="s">
        <v>1218</v>
      </c>
      <c r="I228" s="98" t="s">
        <v>557</v>
      </c>
      <c r="J228" s="98" t="s">
        <v>1254</v>
      </c>
      <c r="K228" s="98">
        <v>366464.5</v>
      </c>
      <c r="L228" s="98" t="s">
        <v>558</v>
      </c>
    </row>
    <row r="229" spans="1:13" ht="15">
      <c r="A229" s="98" t="s">
        <v>1139</v>
      </c>
      <c r="B229" s="98" t="s">
        <v>1132</v>
      </c>
      <c r="C229" s="98" t="s">
        <v>420</v>
      </c>
      <c r="D229" s="98" t="s">
        <v>1170</v>
      </c>
      <c r="E229" s="98" t="s">
        <v>1269</v>
      </c>
      <c r="F229" s="98" t="s">
        <v>1270</v>
      </c>
      <c r="G229" s="98" t="s">
        <v>1250</v>
      </c>
      <c r="H229" s="98" t="s">
        <v>1218</v>
      </c>
      <c r="I229" s="98" t="s">
        <v>559</v>
      </c>
      <c r="J229" s="98" t="s">
        <v>1254</v>
      </c>
      <c r="K229" s="98">
        <v>27177.47</v>
      </c>
      <c r="L229" s="98" t="s">
        <v>560</v>
      </c>
    </row>
    <row r="230" spans="1:13" ht="15">
      <c r="A230" s="98" t="s">
        <v>1139</v>
      </c>
      <c r="B230" s="98" t="s">
        <v>1141</v>
      </c>
      <c r="C230" s="98" t="s">
        <v>420</v>
      </c>
      <c r="D230" s="98" t="s">
        <v>1164</v>
      </c>
      <c r="E230" s="98" t="s">
        <v>1</v>
      </c>
      <c r="F230" s="98" t="s">
        <v>477</v>
      </c>
      <c r="G230" s="98" t="s">
        <v>1249</v>
      </c>
      <c r="H230" s="98" t="s">
        <v>1218</v>
      </c>
      <c r="I230" s="98" t="s">
        <v>557</v>
      </c>
      <c r="J230" s="98" t="s">
        <v>1254</v>
      </c>
      <c r="K230" s="98">
        <v>1115544.42</v>
      </c>
      <c r="L230" s="98" t="s">
        <v>561</v>
      </c>
    </row>
    <row r="231" spans="1:13" ht="15">
      <c r="A231" s="98" t="s">
        <v>1139</v>
      </c>
      <c r="B231" s="98" t="s">
        <v>1141</v>
      </c>
      <c r="C231" s="98" t="s">
        <v>420</v>
      </c>
      <c r="D231" s="98" t="s">
        <v>1165</v>
      </c>
      <c r="E231" s="98" t="s">
        <v>1</v>
      </c>
      <c r="F231" s="98" t="s">
        <v>477</v>
      </c>
      <c r="G231" s="98" t="s">
        <v>1249</v>
      </c>
      <c r="H231" s="98" t="s">
        <v>1218</v>
      </c>
      <c r="I231" s="98" t="s">
        <v>555</v>
      </c>
      <c r="J231" s="98" t="s">
        <v>1254</v>
      </c>
      <c r="K231" s="98">
        <v>128657.73</v>
      </c>
      <c r="L231" s="98" t="s">
        <v>562</v>
      </c>
    </row>
    <row r="232" spans="1:13" ht="15">
      <c r="A232" s="98" t="s">
        <v>1139</v>
      </c>
      <c r="B232" s="98" t="s">
        <v>1140</v>
      </c>
      <c r="C232" s="98" t="s">
        <v>420</v>
      </c>
      <c r="D232" s="98" t="s">
        <v>563</v>
      </c>
      <c r="E232" s="98" t="s">
        <v>1267</v>
      </c>
      <c r="F232" s="98" t="s">
        <v>1268</v>
      </c>
      <c r="G232" s="98" t="s">
        <v>1249</v>
      </c>
      <c r="H232" s="98" t="s">
        <v>1218</v>
      </c>
      <c r="I232" s="98" t="s">
        <v>555</v>
      </c>
      <c r="J232" s="98" t="s">
        <v>1254</v>
      </c>
      <c r="K232" s="98">
        <v>1322620.3600000001</v>
      </c>
      <c r="L232" s="98" t="s">
        <v>564</v>
      </c>
    </row>
    <row r="233" spans="1:13" ht="15">
      <c r="A233" s="98" t="s">
        <v>1139</v>
      </c>
      <c r="B233" s="98" t="s">
        <v>1140</v>
      </c>
      <c r="C233" s="98" t="s">
        <v>420</v>
      </c>
      <c r="D233" s="98" t="s">
        <v>565</v>
      </c>
      <c r="E233" s="98" t="s">
        <v>1267</v>
      </c>
      <c r="F233" s="98" t="s">
        <v>1268</v>
      </c>
      <c r="G233" s="98" t="s">
        <v>1249</v>
      </c>
      <c r="H233" s="98" t="s">
        <v>1218</v>
      </c>
      <c r="I233" s="98" t="s">
        <v>557</v>
      </c>
      <c r="J233" s="98" t="s">
        <v>1254</v>
      </c>
      <c r="K233" s="98">
        <v>1091595.3799999999</v>
      </c>
      <c r="L233" s="98" t="s">
        <v>566</v>
      </c>
    </row>
    <row r="234" spans="1:13" ht="15">
      <c r="A234" s="98" t="s">
        <v>1139</v>
      </c>
      <c r="B234" s="98" t="s">
        <v>1140</v>
      </c>
      <c r="C234" s="98" t="s">
        <v>420</v>
      </c>
      <c r="D234" s="98" t="s">
        <v>565</v>
      </c>
      <c r="E234" s="98" t="s">
        <v>135</v>
      </c>
      <c r="F234" s="98" t="s">
        <v>1255</v>
      </c>
      <c r="G234" s="98" t="s">
        <v>1249</v>
      </c>
      <c r="H234" s="98" t="s">
        <v>1218</v>
      </c>
      <c r="I234" s="98" t="s">
        <v>557</v>
      </c>
      <c r="J234" s="98" t="s">
        <v>1254</v>
      </c>
      <c r="K234" s="98">
        <v>-0.01</v>
      </c>
      <c r="L234" s="98" t="s">
        <v>567</v>
      </c>
    </row>
    <row r="235" spans="1:13" ht="15">
      <c r="A235" s="98" t="s">
        <v>1139</v>
      </c>
      <c r="B235" s="98" t="s">
        <v>1140</v>
      </c>
      <c r="C235" s="98" t="s">
        <v>420</v>
      </c>
      <c r="D235" s="98" t="s">
        <v>568</v>
      </c>
      <c r="E235" s="98" t="s">
        <v>1267</v>
      </c>
      <c r="F235" s="98" t="s">
        <v>1268</v>
      </c>
      <c r="G235" s="98" t="s">
        <v>1250</v>
      </c>
      <c r="H235" s="98" t="s">
        <v>1218</v>
      </c>
      <c r="I235" s="98" t="s">
        <v>569</v>
      </c>
      <c r="J235" s="98" t="s">
        <v>1254</v>
      </c>
      <c r="K235" s="98">
        <v>77126.649999999994</v>
      </c>
      <c r="L235" s="98" t="s">
        <v>570</v>
      </c>
    </row>
    <row r="236" spans="1:13" ht="15">
      <c r="A236" s="98" t="s">
        <v>1139</v>
      </c>
      <c r="B236" s="98" t="s">
        <v>1140</v>
      </c>
      <c r="C236" s="98" t="s">
        <v>420</v>
      </c>
      <c r="D236" s="98" t="s">
        <v>571</v>
      </c>
      <c r="E236" s="98" t="s">
        <v>1267</v>
      </c>
      <c r="F236" s="98" t="s">
        <v>1268</v>
      </c>
      <c r="G236" s="98" t="s">
        <v>1250</v>
      </c>
      <c r="H236" s="98" t="s">
        <v>1218</v>
      </c>
      <c r="I236" s="98" t="s">
        <v>559</v>
      </c>
      <c r="J236" s="98" t="s">
        <v>1254</v>
      </c>
      <c r="K236" s="98">
        <v>40766.199999999997</v>
      </c>
      <c r="L236" s="98" t="s">
        <v>572</v>
      </c>
    </row>
    <row r="237" spans="1:13" ht="15">
      <c r="A237" s="98" t="s">
        <v>1139</v>
      </c>
      <c r="B237" s="98" t="s">
        <v>1140</v>
      </c>
      <c r="C237" s="98" t="s">
        <v>420</v>
      </c>
      <c r="D237" s="98" t="s">
        <v>571</v>
      </c>
      <c r="E237" s="98" t="s">
        <v>135</v>
      </c>
      <c r="F237" s="98" t="s">
        <v>1255</v>
      </c>
      <c r="G237" s="98" t="s">
        <v>1250</v>
      </c>
      <c r="H237" s="98" t="s">
        <v>1218</v>
      </c>
      <c r="I237" s="98" t="s">
        <v>559</v>
      </c>
      <c r="J237" s="98" t="s">
        <v>1254</v>
      </c>
      <c r="K237" s="98">
        <v>8810.7999999999993</v>
      </c>
      <c r="L237" s="98" t="s">
        <v>573</v>
      </c>
    </row>
    <row r="238" spans="1:13" ht="15">
      <c r="A238" s="98" t="s">
        <v>1139</v>
      </c>
      <c r="B238" s="98" t="s">
        <v>1140</v>
      </c>
      <c r="C238" s="98" t="s">
        <v>420</v>
      </c>
      <c r="D238" s="98" t="s">
        <v>574</v>
      </c>
      <c r="E238" s="98" t="s">
        <v>1267</v>
      </c>
      <c r="F238" s="98" t="s">
        <v>1268</v>
      </c>
      <c r="G238" s="98" t="s">
        <v>1250</v>
      </c>
      <c r="H238" s="98" t="s">
        <v>1218</v>
      </c>
      <c r="I238" s="98" t="s">
        <v>575</v>
      </c>
      <c r="J238" s="98" t="s">
        <v>1254</v>
      </c>
      <c r="K238" s="98">
        <v>27242.5</v>
      </c>
      <c r="L238" s="98" t="s">
        <v>576</v>
      </c>
    </row>
    <row r="239" spans="1:13" ht="15">
      <c r="A239" s="97" t="s">
        <v>1139</v>
      </c>
      <c r="B239" s="97" t="s">
        <v>1143</v>
      </c>
      <c r="C239" s="97" t="s">
        <v>420</v>
      </c>
      <c r="D239" s="97" t="s">
        <v>577</v>
      </c>
      <c r="E239" s="97" t="s">
        <v>3</v>
      </c>
      <c r="F239" s="97" t="s">
        <v>102</v>
      </c>
      <c r="G239" s="97"/>
      <c r="H239" s="97"/>
      <c r="I239" s="97" t="s">
        <v>578</v>
      </c>
      <c r="J239" s="97" t="s">
        <v>1254</v>
      </c>
      <c r="K239" s="97">
        <v>2500</v>
      </c>
      <c r="L239" s="97" t="s">
        <v>579</v>
      </c>
      <c r="M239" s="51"/>
    </row>
    <row r="240" spans="1:13" ht="15">
      <c r="A240" s="97" t="s">
        <v>1139</v>
      </c>
      <c r="B240" s="97" t="s">
        <v>1143</v>
      </c>
      <c r="C240" s="97" t="s">
        <v>420</v>
      </c>
      <c r="D240" s="97" t="s">
        <v>1169</v>
      </c>
      <c r="E240" s="97" t="s">
        <v>3</v>
      </c>
      <c r="F240" s="97" t="s">
        <v>102</v>
      </c>
      <c r="G240" s="97"/>
      <c r="H240" s="97"/>
      <c r="I240" s="97" t="s">
        <v>580</v>
      </c>
      <c r="J240" s="97" t="s">
        <v>1254</v>
      </c>
      <c r="K240" s="97">
        <v>16937</v>
      </c>
      <c r="L240" s="97" t="s">
        <v>581</v>
      </c>
      <c r="M240" s="51"/>
    </row>
    <row r="241" spans="1:13" ht="15">
      <c r="A241" s="98" t="s">
        <v>1139</v>
      </c>
      <c r="B241" s="98" t="s">
        <v>495</v>
      </c>
      <c r="C241" s="98" t="s">
        <v>420</v>
      </c>
      <c r="D241" s="98" t="s">
        <v>582</v>
      </c>
      <c r="E241" s="98" t="s">
        <v>1271</v>
      </c>
      <c r="F241" s="98" t="s">
        <v>0</v>
      </c>
      <c r="G241" s="98" t="s">
        <v>1250</v>
      </c>
      <c r="H241" s="98" t="s">
        <v>1218</v>
      </c>
      <c r="I241" s="98" t="s">
        <v>583</v>
      </c>
      <c r="J241" s="98" t="s">
        <v>1254</v>
      </c>
      <c r="K241" s="98">
        <v>35688.160000000003</v>
      </c>
      <c r="L241" s="98" t="s">
        <v>584</v>
      </c>
    </row>
    <row r="242" spans="1:13" ht="15">
      <c r="A242" s="98" t="s">
        <v>1139</v>
      </c>
      <c r="B242" s="98" t="s">
        <v>1144</v>
      </c>
      <c r="C242" s="98" t="s">
        <v>420</v>
      </c>
      <c r="D242" s="98" t="s">
        <v>585</v>
      </c>
      <c r="E242" s="98" t="s">
        <v>509</v>
      </c>
      <c r="F242" s="98" t="s">
        <v>510</v>
      </c>
      <c r="G242" s="98" t="s">
        <v>1250</v>
      </c>
      <c r="H242" s="98" t="s">
        <v>1218</v>
      </c>
      <c r="I242" s="98" t="s">
        <v>586</v>
      </c>
      <c r="J242" s="98" t="s">
        <v>1254</v>
      </c>
      <c r="K242" s="98">
        <v>32010.33</v>
      </c>
      <c r="L242" s="98" t="s">
        <v>587</v>
      </c>
    </row>
    <row r="243" spans="1:13" ht="15">
      <c r="A243" s="98" t="s">
        <v>1139</v>
      </c>
      <c r="B243" s="98" t="s">
        <v>1144</v>
      </c>
      <c r="C243" s="98" t="s">
        <v>420</v>
      </c>
      <c r="D243" s="98" t="s">
        <v>585</v>
      </c>
      <c r="E243" s="98" t="s">
        <v>135</v>
      </c>
      <c r="F243" s="98" t="s">
        <v>1255</v>
      </c>
      <c r="G243" s="98" t="s">
        <v>1250</v>
      </c>
      <c r="H243" s="98" t="s">
        <v>1218</v>
      </c>
      <c r="I243" s="98" t="s">
        <v>586</v>
      </c>
      <c r="J243" s="98" t="s">
        <v>1254</v>
      </c>
      <c r="K243" s="98">
        <v>-0.01</v>
      </c>
      <c r="L243" s="98" t="s">
        <v>588</v>
      </c>
    </row>
    <row r="244" spans="1:13" ht="15">
      <c r="A244" s="98" t="s">
        <v>1139</v>
      </c>
      <c r="B244" s="98" t="s">
        <v>1144</v>
      </c>
      <c r="C244" s="98" t="s">
        <v>420</v>
      </c>
      <c r="D244" s="98" t="s">
        <v>589</v>
      </c>
      <c r="E244" s="98" t="s">
        <v>509</v>
      </c>
      <c r="F244" s="98" t="s">
        <v>510</v>
      </c>
      <c r="G244" s="98" t="s">
        <v>1250</v>
      </c>
      <c r="H244" s="98" t="s">
        <v>1218</v>
      </c>
      <c r="I244" s="98" t="s">
        <v>590</v>
      </c>
      <c r="J244" s="98" t="s">
        <v>1254</v>
      </c>
      <c r="K244" s="98">
        <v>7030.55</v>
      </c>
      <c r="L244" s="98" t="s">
        <v>591</v>
      </c>
    </row>
    <row r="245" spans="1:13" ht="15">
      <c r="A245" s="98" t="s">
        <v>1139</v>
      </c>
      <c r="B245" s="98" t="s">
        <v>1144</v>
      </c>
      <c r="C245" s="98" t="s">
        <v>420</v>
      </c>
      <c r="D245" s="98" t="s">
        <v>589</v>
      </c>
      <c r="E245" s="98" t="s">
        <v>135</v>
      </c>
      <c r="F245" s="98" t="s">
        <v>1255</v>
      </c>
      <c r="G245" s="98" t="s">
        <v>1250</v>
      </c>
      <c r="H245" s="98" t="s">
        <v>1218</v>
      </c>
      <c r="I245" s="98" t="s">
        <v>590</v>
      </c>
      <c r="J245" s="98" t="s">
        <v>1254</v>
      </c>
      <c r="K245" s="98">
        <v>-0.01</v>
      </c>
      <c r="L245" s="98" t="s">
        <v>592</v>
      </c>
    </row>
    <row r="246" spans="1:13" ht="15">
      <c r="A246" s="98" t="s">
        <v>1139</v>
      </c>
      <c r="B246" s="98" t="s">
        <v>1144</v>
      </c>
      <c r="C246" s="98" t="s">
        <v>420</v>
      </c>
      <c r="D246" s="98" t="s">
        <v>571</v>
      </c>
      <c r="E246" s="98" t="s">
        <v>509</v>
      </c>
      <c r="F246" s="98" t="s">
        <v>510</v>
      </c>
      <c r="G246" s="98" t="s">
        <v>1250</v>
      </c>
      <c r="H246" s="98" t="s">
        <v>1218</v>
      </c>
      <c r="I246" s="98" t="s">
        <v>559</v>
      </c>
      <c r="J246" s="98" t="s">
        <v>1254</v>
      </c>
      <c r="K246" s="98">
        <v>13588.73</v>
      </c>
      <c r="L246" s="98" t="s">
        <v>593</v>
      </c>
    </row>
    <row r="247" spans="1:13" ht="15">
      <c r="A247" s="97" t="s">
        <v>1150</v>
      </c>
      <c r="B247" s="97" t="s">
        <v>1160</v>
      </c>
      <c r="C247" s="97" t="s">
        <v>420</v>
      </c>
      <c r="D247" s="97" t="s">
        <v>577</v>
      </c>
      <c r="E247" s="97" t="s">
        <v>3</v>
      </c>
      <c r="F247" s="97" t="s">
        <v>102</v>
      </c>
      <c r="G247" s="97"/>
      <c r="H247" s="97"/>
      <c r="I247" s="97" t="s">
        <v>578</v>
      </c>
      <c r="J247" s="97" t="s">
        <v>1254</v>
      </c>
      <c r="K247" s="97">
        <v>-2500</v>
      </c>
      <c r="L247" s="97" t="s">
        <v>594</v>
      </c>
      <c r="M247" s="51"/>
    </row>
    <row r="248" spans="1:13" ht="15">
      <c r="A248" s="97" t="s">
        <v>1150</v>
      </c>
      <c r="B248" s="97" t="s">
        <v>1160</v>
      </c>
      <c r="C248" s="97" t="s">
        <v>420</v>
      </c>
      <c r="D248" s="97" t="s">
        <v>1169</v>
      </c>
      <c r="E248" s="97" t="s">
        <v>3</v>
      </c>
      <c r="F248" s="97" t="s">
        <v>102</v>
      </c>
      <c r="G248" s="97"/>
      <c r="H248" s="97"/>
      <c r="I248" s="97" t="s">
        <v>580</v>
      </c>
      <c r="J248" s="97" t="s">
        <v>1254</v>
      </c>
      <c r="K248" s="97">
        <v>-16937</v>
      </c>
      <c r="L248" s="97" t="s">
        <v>595</v>
      </c>
      <c r="M248" s="51"/>
    </row>
    <row r="249" spans="1:13" ht="15">
      <c r="A249" s="98" t="s">
        <v>1150</v>
      </c>
      <c r="B249" s="98" t="s">
        <v>1146</v>
      </c>
      <c r="C249" s="98" t="s">
        <v>596</v>
      </c>
      <c r="D249" s="98" t="s">
        <v>577</v>
      </c>
      <c r="E249" s="98" t="s">
        <v>1</v>
      </c>
      <c r="F249" s="98" t="s">
        <v>477</v>
      </c>
      <c r="G249" s="98" t="s">
        <v>1250</v>
      </c>
      <c r="H249" s="98" t="s">
        <v>1218</v>
      </c>
      <c r="I249" s="98" t="s">
        <v>597</v>
      </c>
      <c r="J249" s="98" t="s">
        <v>1254</v>
      </c>
      <c r="K249" s="98">
        <v>2500</v>
      </c>
      <c r="L249" s="98" t="s">
        <v>598</v>
      </c>
    </row>
    <row r="250" spans="1:13" ht="15">
      <c r="A250" s="98" t="s">
        <v>1150</v>
      </c>
      <c r="B250" s="98" t="s">
        <v>599</v>
      </c>
      <c r="C250" s="98" t="s">
        <v>427</v>
      </c>
      <c r="D250" s="98" t="s">
        <v>600</v>
      </c>
      <c r="E250" s="98" t="s">
        <v>1271</v>
      </c>
      <c r="F250" s="98" t="s">
        <v>0</v>
      </c>
      <c r="G250" s="98" t="s">
        <v>31</v>
      </c>
      <c r="H250" s="98" t="s">
        <v>31</v>
      </c>
      <c r="I250" s="98" t="s">
        <v>601</v>
      </c>
      <c r="J250" s="98" t="s">
        <v>1254</v>
      </c>
      <c r="K250" s="98">
        <v>88430.46</v>
      </c>
      <c r="L250" s="98" t="s">
        <v>602</v>
      </c>
    </row>
    <row r="251" spans="1:13" ht="15">
      <c r="A251" s="98" t="s">
        <v>1150</v>
      </c>
      <c r="B251" s="98" t="s">
        <v>599</v>
      </c>
      <c r="C251" s="98" t="s">
        <v>427</v>
      </c>
      <c r="D251" s="98" t="s">
        <v>600</v>
      </c>
      <c r="E251" s="98" t="s">
        <v>135</v>
      </c>
      <c r="F251" s="98" t="s">
        <v>1255</v>
      </c>
      <c r="G251" s="98" t="s">
        <v>31</v>
      </c>
      <c r="H251" s="98" t="s">
        <v>31</v>
      </c>
      <c r="I251" s="98" t="s">
        <v>601</v>
      </c>
      <c r="J251" s="98" t="s">
        <v>1254</v>
      </c>
      <c r="K251" s="98">
        <v>-0.01</v>
      </c>
      <c r="L251" s="98" t="s">
        <v>603</v>
      </c>
    </row>
    <row r="252" spans="1:13" ht="15">
      <c r="A252" s="98" t="s">
        <v>1150</v>
      </c>
      <c r="B252" s="98" t="s">
        <v>604</v>
      </c>
      <c r="C252" s="98" t="s">
        <v>427</v>
      </c>
      <c r="D252" s="98" t="s">
        <v>1171</v>
      </c>
      <c r="E252" s="98" t="s">
        <v>1269</v>
      </c>
      <c r="F252" s="98" t="s">
        <v>1270</v>
      </c>
      <c r="G252" s="98" t="s">
        <v>31</v>
      </c>
      <c r="H252" s="98" t="s">
        <v>31</v>
      </c>
      <c r="I252" s="98" t="s">
        <v>601</v>
      </c>
      <c r="J252" s="98" t="s">
        <v>1254</v>
      </c>
      <c r="K252" s="98">
        <v>33161.43</v>
      </c>
      <c r="L252" s="98" t="s">
        <v>605</v>
      </c>
    </row>
    <row r="253" spans="1:13" ht="15">
      <c r="A253" s="98" t="s">
        <v>1150</v>
      </c>
      <c r="B253" s="98" t="s">
        <v>606</v>
      </c>
      <c r="C253" s="98" t="s">
        <v>607</v>
      </c>
      <c r="D253" s="98" t="s">
        <v>608</v>
      </c>
      <c r="E253" s="98" t="s">
        <v>1267</v>
      </c>
      <c r="F253" s="98" t="s">
        <v>1268</v>
      </c>
      <c r="G253" s="98" t="s">
        <v>1250</v>
      </c>
      <c r="H253" s="98" t="s">
        <v>1218</v>
      </c>
      <c r="I253" s="98" t="s">
        <v>609</v>
      </c>
      <c r="J253" s="98" t="s">
        <v>1254</v>
      </c>
      <c r="K253" s="98">
        <v>16924.689999999999</v>
      </c>
      <c r="L253" s="98" t="s">
        <v>610</v>
      </c>
    </row>
    <row r="254" spans="1:13" ht="15">
      <c r="A254" s="98" t="s">
        <v>1150</v>
      </c>
      <c r="B254" s="98" t="s">
        <v>606</v>
      </c>
      <c r="C254" s="98" t="s">
        <v>611</v>
      </c>
      <c r="D254" s="98" t="s">
        <v>155</v>
      </c>
      <c r="E254" s="98" t="s">
        <v>1267</v>
      </c>
      <c r="F254" s="98" t="s">
        <v>1268</v>
      </c>
      <c r="G254" s="98" t="s">
        <v>1250</v>
      </c>
      <c r="H254" s="98" t="s">
        <v>1218</v>
      </c>
      <c r="I254" s="98" t="s">
        <v>156</v>
      </c>
      <c r="J254" s="98" t="s">
        <v>1254</v>
      </c>
      <c r="K254" s="98">
        <v>46273.66</v>
      </c>
      <c r="L254" s="98" t="s">
        <v>612</v>
      </c>
    </row>
    <row r="255" spans="1:13" ht="15">
      <c r="A255" s="98" t="s">
        <v>1150</v>
      </c>
      <c r="B255" s="98" t="s">
        <v>599</v>
      </c>
      <c r="C255" s="98" t="s">
        <v>611</v>
      </c>
      <c r="D255" s="98" t="s">
        <v>155</v>
      </c>
      <c r="E255" s="98" t="s">
        <v>1271</v>
      </c>
      <c r="F255" s="98" t="s">
        <v>0</v>
      </c>
      <c r="G255" s="98" t="s">
        <v>1250</v>
      </c>
      <c r="H255" s="98" t="s">
        <v>1218</v>
      </c>
      <c r="I255" s="98" t="s">
        <v>156</v>
      </c>
      <c r="J255" s="98" t="s">
        <v>1254</v>
      </c>
      <c r="K255" s="98">
        <v>6531.56</v>
      </c>
      <c r="L255" s="98" t="s">
        <v>613</v>
      </c>
    </row>
    <row r="256" spans="1:13" ht="15">
      <c r="A256" s="98" t="s">
        <v>1150</v>
      </c>
      <c r="B256" s="98" t="s">
        <v>604</v>
      </c>
      <c r="C256" s="98" t="s">
        <v>611</v>
      </c>
      <c r="D256" s="98" t="s">
        <v>1108</v>
      </c>
      <c r="E256" s="98" t="s">
        <v>1269</v>
      </c>
      <c r="F256" s="98" t="s">
        <v>1270</v>
      </c>
      <c r="G256" s="98" t="s">
        <v>1250</v>
      </c>
      <c r="H256" s="98" t="s">
        <v>1218</v>
      </c>
      <c r="I256" s="98" t="s">
        <v>156</v>
      </c>
      <c r="J256" s="98" t="s">
        <v>1254</v>
      </c>
      <c r="K256" s="98">
        <v>55410.62</v>
      </c>
      <c r="L256" s="98" t="s">
        <v>614</v>
      </c>
    </row>
    <row r="257" spans="1:12" ht="15">
      <c r="A257" s="98" t="s">
        <v>1150</v>
      </c>
      <c r="B257" s="98" t="s">
        <v>1146</v>
      </c>
      <c r="C257" s="98" t="s">
        <v>611</v>
      </c>
      <c r="D257" s="98" t="s">
        <v>5</v>
      </c>
      <c r="E257" s="98" t="s">
        <v>1</v>
      </c>
      <c r="F257" s="98" t="s">
        <v>477</v>
      </c>
      <c r="G257" s="98" t="s">
        <v>1250</v>
      </c>
      <c r="H257" s="98" t="s">
        <v>1218</v>
      </c>
      <c r="I257" s="98" t="s">
        <v>156</v>
      </c>
      <c r="J257" s="98" t="s">
        <v>1254</v>
      </c>
      <c r="K257" s="98">
        <v>1925.04</v>
      </c>
      <c r="L257" s="98" t="s">
        <v>615</v>
      </c>
    </row>
    <row r="258" spans="1:12" ht="15">
      <c r="A258" s="98" t="s">
        <v>1150</v>
      </c>
      <c r="B258" s="98" t="s">
        <v>604</v>
      </c>
      <c r="C258" s="98" t="s">
        <v>616</v>
      </c>
      <c r="D258" s="98" t="s">
        <v>1173</v>
      </c>
      <c r="E258" s="98" t="s">
        <v>1269</v>
      </c>
      <c r="F258" s="98" t="s">
        <v>1270</v>
      </c>
      <c r="G258" s="98" t="s">
        <v>31</v>
      </c>
      <c r="H258" s="98" t="s">
        <v>31</v>
      </c>
      <c r="I258" s="98" t="s">
        <v>617</v>
      </c>
      <c r="J258" s="98" t="s">
        <v>1254</v>
      </c>
      <c r="K258" s="98">
        <v>8495.25</v>
      </c>
      <c r="L258" s="98" t="s">
        <v>618</v>
      </c>
    </row>
    <row r="259" spans="1:12" ht="15">
      <c r="A259" s="98" t="s">
        <v>1150</v>
      </c>
      <c r="B259" s="98" t="s">
        <v>599</v>
      </c>
      <c r="C259" s="98" t="s">
        <v>619</v>
      </c>
      <c r="D259" s="98" t="s">
        <v>620</v>
      </c>
      <c r="E259" s="98" t="s">
        <v>1271</v>
      </c>
      <c r="F259" s="98" t="s">
        <v>0</v>
      </c>
      <c r="G259" s="98" t="s">
        <v>1250</v>
      </c>
      <c r="H259" s="98" t="s">
        <v>1218</v>
      </c>
      <c r="I259" s="98" t="s">
        <v>621</v>
      </c>
      <c r="J259" s="98" t="s">
        <v>1254</v>
      </c>
      <c r="K259" s="98">
        <v>27041.97</v>
      </c>
      <c r="L259" s="98" t="s">
        <v>622</v>
      </c>
    </row>
    <row r="260" spans="1:12" ht="15">
      <c r="A260" s="98" t="s">
        <v>1150</v>
      </c>
      <c r="B260" s="98" t="s">
        <v>1142</v>
      </c>
      <c r="C260" s="98" t="s">
        <v>619</v>
      </c>
      <c r="D260" s="98" t="s">
        <v>623</v>
      </c>
      <c r="E260" s="98" t="s">
        <v>509</v>
      </c>
      <c r="F260" s="98" t="s">
        <v>510</v>
      </c>
      <c r="G260" s="98" t="s">
        <v>1250</v>
      </c>
      <c r="H260" s="98" t="s">
        <v>1218</v>
      </c>
      <c r="I260" s="98" t="s">
        <v>624</v>
      </c>
      <c r="J260" s="98" t="s">
        <v>1254</v>
      </c>
      <c r="K260" s="98">
        <v>89782.86</v>
      </c>
      <c r="L260" s="98" t="s">
        <v>625</v>
      </c>
    </row>
    <row r="261" spans="1:12" ht="15">
      <c r="A261" s="98" t="s">
        <v>1150</v>
      </c>
      <c r="B261" s="98" t="s">
        <v>1142</v>
      </c>
      <c r="C261" s="98" t="s">
        <v>619</v>
      </c>
      <c r="D261" s="98" t="s">
        <v>623</v>
      </c>
      <c r="E261" s="98" t="s">
        <v>135</v>
      </c>
      <c r="F261" s="98" t="s">
        <v>1255</v>
      </c>
      <c r="G261" s="98" t="s">
        <v>1250</v>
      </c>
      <c r="H261" s="98" t="s">
        <v>1218</v>
      </c>
      <c r="I261" s="98" t="s">
        <v>624</v>
      </c>
      <c r="J261" s="98" t="s">
        <v>1254</v>
      </c>
      <c r="K261" s="98">
        <v>-0.01</v>
      </c>
      <c r="L261" s="98" t="s">
        <v>626</v>
      </c>
    </row>
    <row r="262" spans="1:12" ht="15">
      <c r="A262" s="98" t="s">
        <v>1150</v>
      </c>
      <c r="B262" s="98" t="s">
        <v>604</v>
      </c>
      <c r="C262" s="98" t="s">
        <v>619</v>
      </c>
      <c r="D262" s="98" t="s">
        <v>627</v>
      </c>
      <c r="E262" s="98" t="s">
        <v>1269</v>
      </c>
      <c r="F262" s="98" t="s">
        <v>1270</v>
      </c>
      <c r="G262" s="98" t="s">
        <v>1250</v>
      </c>
      <c r="H262" s="98" t="s">
        <v>1218</v>
      </c>
      <c r="I262" s="98" t="s">
        <v>624</v>
      </c>
      <c r="J262" s="98" t="s">
        <v>1254</v>
      </c>
      <c r="K262" s="98">
        <v>229685.55</v>
      </c>
      <c r="L262" s="98" t="s">
        <v>628</v>
      </c>
    </row>
    <row r="263" spans="1:12" ht="15">
      <c r="A263" s="98" t="s">
        <v>1150</v>
      </c>
      <c r="B263" s="98" t="s">
        <v>1146</v>
      </c>
      <c r="C263" s="98" t="s">
        <v>619</v>
      </c>
      <c r="D263" s="98" t="s">
        <v>629</v>
      </c>
      <c r="E263" s="98" t="s">
        <v>1</v>
      </c>
      <c r="F263" s="98" t="s">
        <v>477</v>
      </c>
      <c r="G263" s="98" t="s">
        <v>1250</v>
      </c>
      <c r="H263" s="98" t="s">
        <v>1218</v>
      </c>
      <c r="I263" s="98" t="s">
        <v>624</v>
      </c>
      <c r="J263" s="98" t="s">
        <v>1254</v>
      </c>
      <c r="K263" s="98">
        <v>24309.43</v>
      </c>
      <c r="L263" s="98" t="s">
        <v>630</v>
      </c>
    </row>
    <row r="264" spans="1:12" ht="15">
      <c r="A264" s="98" t="s">
        <v>1150</v>
      </c>
      <c r="B264" s="98" t="s">
        <v>606</v>
      </c>
      <c r="C264" s="98" t="s">
        <v>631</v>
      </c>
      <c r="D264" s="98" t="s">
        <v>632</v>
      </c>
      <c r="E264" s="98" t="s">
        <v>1267</v>
      </c>
      <c r="F264" s="98" t="s">
        <v>1268</v>
      </c>
      <c r="G264" s="98" t="s">
        <v>1250</v>
      </c>
      <c r="H264" s="98" t="s">
        <v>1218</v>
      </c>
      <c r="I264" s="98" t="s">
        <v>633</v>
      </c>
      <c r="J264" s="98" t="s">
        <v>1254</v>
      </c>
      <c r="K264" s="98">
        <v>8538.1200000000008</v>
      </c>
      <c r="L264" s="98" t="s">
        <v>634</v>
      </c>
    </row>
    <row r="265" spans="1:12" ht="15">
      <c r="A265" s="98" t="s">
        <v>1150</v>
      </c>
      <c r="B265" s="98" t="s">
        <v>606</v>
      </c>
      <c r="C265" s="98" t="s">
        <v>631</v>
      </c>
      <c r="D265" s="98" t="s">
        <v>632</v>
      </c>
      <c r="E265" s="98" t="s">
        <v>135</v>
      </c>
      <c r="F265" s="98" t="s">
        <v>1255</v>
      </c>
      <c r="G265" s="98" t="s">
        <v>1250</v>
      </c>
      <c r="H265" s="98" t="s">
        <v>1218</v>
      </c>
      <c r="I265" s="98" t="s">
        <v>633</v>
      </c>
      <c r="J265" s="98" t="s">
        <v>1254</v>
      </c>
      <c r="K265" s="98">
        <v>-0.01</v>
      </c>
      <c r="L265" s="98" t="s">
        <v>635</v>
      </c>
    </row>
    <row r="266" spans="1:12" ht="15">
      <c r="A266" s="98" t="s">
        <v>1150</v>
      </c>
      <c r="B266" s="98" t="s">
        <v>606</v>
      </c>
      <c r="C266" s="98" t="s">
        <v>636</v>
      </c>
      <c r="D266" s="98" t="s">
        <v>637</v>
      </c>
      <c r="E266" s="98" t="s">
        <v>1267</v>
      </c>
      <c r="F266" s="98" t="s">
        <v>1268</v>
      </c>
      <c r="G266" s="98" t="s">
        <v>1250</v>
      </c>
      <c r="H266" s="98" t="s">
        <v>1218</v>
      </c>
      <c r="I266" s="98" t="s">
        <v>638</v>
      </c>
      <c r="J266" s="98" t="s">
        <v>1254</v>
      </c>
      <c r="K266" s="98">
        <v>51356.27</v>
      </c>
      <c r="L266" s="98" t="s">
        <v>639</v>
      </c>
    </row>
    <row r="267" spans="1:12" ht="15">
      <c r="A267" s="98" t="s">
        <v>1150</v>
      </c>
      <c r="B267" s="98" t="s">
        <v>606</v>
      </c>
      <c r="C267" s="98" t="s">
        <v>636</v>
      </c>
      <c r="D267" s="98" t="s">
        <v>637</v>
      </c>
      <c r="E267" s="98" t="s">
        <v>135</v>
      </c>
      <c r="F267" s="98" t="s">
        <v>1255</v>
      </c>
      <c r="G267" s="98" t="s">
        <v>1250</v>
      </c>
      <c r="H267" s="98" t="s">
        <v>1218</v>
      </c>
      <c r="I267" s="98" t="s">
        <v>638</v>
      </c>
      <c r="J267" s="98" t="s">
        <v>1254</v>
      </c>
      <c r="K267" s="98">
        <v>-0.01</v>
      </c>
      <c r="L267" s="98" t="s">
        <v>640</v>
      </c>
    </row>
    <row r="268" spans="1:12" ht="15">
      <c r="A268" s="98" t="s">
        <v>1150</v>
      </c>
      <c r="B268" s="98" t="s">
        <v>606</v>
      </c>
      <c r="C268" s="98" t="s">
        <v>636</v>
      </c>
      <c r="D268" s="98" t="s">
        <v>641</v>
      </c>
      <c r="E268" s="98" t="s">
        <v>1267</v>
      </c>
      <c r="F268" s="98" t="s">
        <v>1268</v>
      </c>
      <c r="G268" s="98" t="s">
        <v>1250</v>
      </c>
      <c r="H268" s="98" t="s">
        <v>1218</v>
      </c>
      <c r="I268" s="98" t="s">
        <v>642</v>
      </c>
      <c r="J268" s="98" t="s">
        <v>1254</v>
      </c>
      <c r="K268" s="98">
        <v>29500</v>
      </c>
      <c r="L268" s="98" t="s">
        <v>643</v>
      </c>
    </row>
    <row r="269" spans="1:12" ht="15">
      <c r="A269" s="98" t="s">
        <v>1150</v>
      </c>
      <c r="B269" s="98" t="s">
        <v>606</v>
      </c>
      <c r="C269" s="98" t="s">
        <v>636</v>
      </c>
      <c r="D269" s="98" t="s">
        <v>644</v>
      </c>
      <c r="E269" s="98" t="s">
        <v>1267</v>
      </c>
      <c r="F269" s="98" t="s">
        <v>1268</v>
      </c>
      <c r="G269" s="98" t="s">
        <v>1250</v>
      </c>
      <c r="H269" s="98" t="s">
        <v>1218</v>
      </c>
      <c r="I269" s="98" t="s">
        <v>645</v>
      </c>
      <c r="J269" s="98" t="s">
        <v>1254</v>
      </c>
      <c r="K269" s="98">
        <v>21311.97</v>
      </c>
      <c r="L269" s="98" t="s">
        <v>646</v>
      </c>
    </row>
    <row r="270" spans="1:12" ht="15">
      <c r="A270" s="98" t="s">
        <v>1150</v>
      </c>
      <c r="B270" s="98" t="s">
        <v>606</v>
      </c>
      <c r="C270" s="98" t="s">
        <v>636</v>
      </c>
      <c r="D270" s="98" t="s">
        <v>644</v>
      </c>
      <c r="E270" s="98" t="s">
        <v>135</v>
      </c>
      <c r="F270" s="98" t="s">
        <v>1255</v>
      </c>
      <c r="G270" s="98" t="s">
        <v>1250</v>
      </c>
      <c r="H270" s="98" t="s">
        <v>1218</v>
      </c>
      <c r="I270" s="98" t="s">
        <v>645</v>
      </c>
      <c r="J270" s="98" t="s">
        <v>1254</v>
      </c>
      <c r="K270" s="98">
        <v>-0.01</v>
      </c>
      <c r="L270" s="98" t="s">
        <v>647</v>
      </c>
    </row>
    <row r="271" spans="1:12" ht="15">
      <c r="A271" s="98" t="s">
        <v>1150</v>
      </c>
      <c r="B271" s="98" t="s">
        <v>599</v>
      </c>
      <c r="C271" s="98" t="s">
        <v>636</v>
      </c>
      <c r="D271" s="98" t="s">
        <v>637</v>
      </c>
      <c r="E271" s="98" t="s">
        <v>1271</v>
      </c>
      <c r="F271" s="98" t="s">
        <v>0</v>
      </c>
      <c r="G271" s="98" t="s">
        <v>1250</v>
      </c>
      <c r="H271" s="98" t="s">
        <v>1218</v>
      </c>
      <c r="I271" s="98" t="s">
        <v>638</v>
      </c>
      <c r="J271" s="98" t="s">
        <v>1254</v>
      </c>
      <c r="K271" s="98">
        <v>37276.5</v>
      </c>
      <c r="L271" s="98" t="s">
        <v>648</v>
      </c>
    </row>
    <row r="272" spans="1:12" ht="15">
      <c r="A272" s="98" t="s">
        <v>1150</v>
      </c>
      <c r="B272" s="98" t="s">
        <v>1142</v>
      </c>
      <c r="C272" s="98" t="s">
        <v>636</v>
      </c>
      <c r="D272" s="98" t="s">
        <v>637</v>
      </c>
      <c r="E272" s="98" t="s">
        <v>509</v>
      </c>
      <c r="F272" s="98" t="s">
        <v>510</v>
      </c>
      <c r="G272" s="98" t="s">
        <v>1250</v>
      </c>
      <c r="H272" s="98" t="s">
        <v>1218</v>
      </c>
      <c r="I272" s="98" t="s">
        <v>638</v>
      </c>
      <c r="J272" s="98" t="s">
        <v>1254</v>
      </c>
      <c r="K272" s="98">
        <v>31063.75</v>
      </c>
      <c r="L272" s="98" t="s">
        <v>649</v>
      </c>
    </row>
    <row r="273" spans="1:12" ht="15">
      <c r="A273" s="98" t="s">
        <v>1150</v>
      </c>
      <c r="B273" s="98" t="s">
        <v>1142</v>
      </c>
      <c r="C273" s="98" t="s">
        <v>636</v>
      </c>
      <c r="D273" s="98" t="s">
        <v>644</v>
      </c>
      <c r="E273" s="98" t="s">
        <v>509</v>
      </c>
      <c r="F273" s="98" t="s">
        <v>510</v>
      </c>
      <c r="G273" s="98" t="s">
        <v>1250</v>
      </c>
      <c r="H273" s="98" t="s">
        <v>1218</v>
      </c>
      <c r="I273" s="98" t="s">
        <v>645</v>
      </c>
      <c r="J273" s="98" t="s">
        <v>1254</v>
      </c>
      <c r="K273" s="98">
        <v>19175.41</v>
      </c>
      <c r="L273" s="98" t="s">
        <v>650</v>
      </c>
    </row>
    <row r="274" spans="1:12" ht="15">
      <c r="A274" s="98" t="s">
        <v>1150</v>
      </c>
      <c r="B274" s="98" t="s">
        <v>1142</v>
      </c>
      <c r="C274" s="98" t="s">
        <v>636</v>
      </c>
      <c r="D274" s="98" t="s">
        <v>651</v>
      </c>
      <c r="E274" s="98" t="s">
        <v>509</v>
      </c>
      <c r="F274" s="98" t="s">
        <v>510</v>
      </c>
      <c r="G274" s="98" t="s">
        <v>1250</v>
      </c>
      <c r="H274" s="98" t="s">
        <v>1218</v>
      </c>
      <c r="I274" s="98" t="s">
        <v>652</v>
      </c>
      <c r="J274" s="98" t="s">
        <v>1254</v>
      </c>
      <c r="K274" s="98">
        <v>1527.97</v>
      </c>
      <c r="L274" s="98" t="s">
        <v>653</v>
      </c>
    </row>
    <row r="275" spans="1:12" ht="15">
      <c r="A275" s="98" t="s">
        <v>1150</v>
      </c>
      <c r="B275" s="98" t="s">
        <v>604</v>
      </c>
      <c r="C275" s="98" t="s">
        <v>636</v>
      </c>
      <c r="D275" s="98" t="s">
        <v>654</v>
      </c>
      <c r="E275" s="98" t="s">
        <v>1269</v>
      </c>
      <c r="F275" s="98" t="s">
        <v>1270</v>
      </c>
      <c r="G275" s="98" t="s">
        <v>1250</v>
      </c>
      <c r="H275" s="98" t="s">
        <v>1218</v>
      </c>
      <c r="I275" s="98" t="s">
        <v>638</v>
      </c>
      <c r="J275" s="98" t="s">
        <v>1254</v>
      </c>
      <c r="K275" s="98">
        <v>15531.88</v>
      </c>
      <c r="L275" s="98" t="s">
        <v>655</v>
      </c>
    </row>
    <row r="276" spans="1:12" ht="15">
      <c r="A276" s="98" t="s">
        <v>1150</v>
      </c>
      <c r="B276" s="98" t="s">
        <v>604</v>
      </c>
      <c r="C276" s="98" t="s">
        <v>636</v>
      </c>
      <c r="D276" s="98" t="s">
        <v>656</v>
      </c>
      <c r="E276" s="98" t="s">
        <v>1269</v>
      </c>
      <c r="F276" s="98" t="s">
        <v>1270</v>
      </c>
      <c r="G276" s="98" t="s">
        <v>1250</v>
      </c>
      <c r="H276" s="98" t="s">
        <v>1218</v>
      </c>
      <c r="I276" s="98" t="s">
        <v>645</v>
      </c>
      <c r="J276" s="98" t="s">
        <v>1254</v>
      </c>
      <c r="K276" s="98">
        <v>15416.61</v>
      </c>
      <c r="L276" s="98" t="s">
        <v>657</v>
      </c>
    </row>
    <row r="277" spans="1:12" ht="15">
      <c r="A277" s="98" t="s">
        <v>1150</v>
      </c>
      <c r="B277" s="98" t="s">
        <v>1146</v>
      </c>
      <c r="C277" s="98" t="s">
        <v>636</v>
      </c>
      <c r="D277" s="98" t="s">
        <v>1174</v>
      </c>
      <c r="E277" s="98" t="s">
        <v>1</v>
      </c>
      <c r="F277" s="98" t="s">
        <v>477</v>
      </c>
      <c r="G277" s="98" t="s">
        <v>1250</v>
      </c>
      <c r="H277" s="98" t="s">
        <v>1218</v>
      </c>
      <c r="I277" s="98" t="s">
        <v>642</v>
      </c>
      <c r="J277" s="98" t="s">
        <v>1254</v>
      </c>
      <c r="K277" s="98">
        <v>45929.23</v>
      </c>
      <c r="L277" s="98" t="s">
        <v>658</v>
      </c>
    </row>
    <row r="278" spans="1:12" ht="15">
      <c r="A278" s="98" t="s">
        <v>1150</v>
      </c>
      <c r="B278" s="98" t="s">
        <v>606</v>
      </c>
      <c r="C278" s="98" t="s">
        <v>435</v>
      </c>
      <c r="D278" s="98" t="s">
        <v>659</v>
      </c>
      <c r="E278" s="98" t="s">
        <v>1267</v>
      </c>
      <c r="F278" s="98" t="s">
        <v>1268</v>
      </c>
      <c r="G278" s="98" t="s">
        <v>1249</v>
      </c>
      <c r="H278" s="98" t="s">
        <v>1218</v>
      </c>
      <c r="I278" s="98" t="s">
        <v>660</v>
      </c>
      <c r="J278" s="98" t="s">
        <v>1254</v>
      </c>
      <c r="K278" s="98">
        <v>277703.03999999998</v>
      </c>
      <c r="L278" s="98" t="s">
        <v>661</v>
      </c>
    </row>
    <row r="279" spans="1:12" ht="15">
      <c r="A279" s="98" t="s">
        <v>1150</v>
      </c>
      <c r="B279" s="98" t="s">
        <v>606</v>
      </c>
      <c r="C279" s="98" t="s">
        <v>435</v>
      </c>
      <c r="D279" s="98" t="s">
        <v>1036</v>
      </c>
      <c r="E279" s="98" t="s">
        <v>1267</v>
      </c>
      <c r="F279" s="98" t="s">
        <v>1268</v>
      </c>
      <c r="G279" s="98" t="s">
        <v>1249</v>
      </c>
      <c r="H279" s="98" t="s">
        <v>1218</v>
      </c>
      <c r="I279" s="98" t="s">
        <v>1037</v>
      </c>
      <c r="J279" s="98" t="s">
        <v>1254</v>
      </c>
      <c r="K279" s="98">
        <v>145923.06</v>
      </c>
      <c r="L279" s="98" t="s">
        <v>662</v>
      </c>
    </row>
    <row r="280" spans="1:12" ht="15">
      <c r="A280" s="98" t="s">
        <v>1150</v>
      </c>
      <c r="B280" s="98" t="s">
        <v>606</v>
      </c>
      <c r="C280" s="98" t="s">
        <v>435</v>
      </c>
      <c r="D280" s="98" t="s">
        <v>1036</v>
      </c>
      <c r="E280" s="98" t="s">
        <v>135</v>
      </c>
      <c r="F280" s="98" t="s">
        <v>1255</v>
      </c>
      <c r="G280" s="98" t="s">
        <v>1249</v>
      </c>
      <c r="H280" s="98" t="s">
        <v>1218</v>
      </c>
      <c r="I280" s="98" t="s">
        <v>1037</v>
      </c>
      <c r="J280" s="98" t="s">
        <v>1254</v>
      </c>
      <c r="K280" s="98">
        <v>-0.01</v>
      </c>
      <c r="L280" s="98" t="s">
        <v>663</v>
      </c>
    </row>
    <row r="281" spans="1:12" ht="15">
      <c r="A281" s="98" t="s">
        <v>1150</v>
      </c>
      <c r="B281" s="98" t="s">
        <v>606</v>
      </c>
      <c r="C281" s="98" t="s">
        <v>435</v>
      </c>
      <c r="D281" s="98" t="s">
        <v>664</v>
      </c>
      <c r="E281" s="98" t="s">
        <v>1267</v>
      </c>
      <c r="F281" s="98" t="s">
        <v>1268</v>
      </c>
      <c r="G281" s="98" t="s">
        <v>1250</v>
      </c>
      <c r="H281" s="98" t="s">
        <v>1218</v>
      </c>
      <c r="I281" s="98" t="s">
        <v>665</v>
      </c>
      <c r="J281" s="98" t="s">
        <v>1254</v>
      </c>
      <c r="K281" s="98">
        <v>35461.300000000003</v>
      </c>
      <c r="L281" s="98" t="s">
        <v>666</v>
      </c>
    </row>
    <row r="282" spans="1:12" ht="15">
      <c r="A282" s="98" t="s">
        <v>1150</v>
      </c>
      <c r="B282" s="98" t="s">
        <v>606</v>
      </c>
      <c r="C282" s="98" t="s">
        <v>435</v>
      </c>
      <c r="D282" s="98" t="s">
        <v>664</v>
      </c>
      <c r="E282" s="98" t="s">
        <v>135</v>
      </c>
      <c r="F282" s="98" t="s">
        <v>1255</v>
      </c>
      <c r="G282" s="98" t="s">
        <v>1250</v>
      </c>
      <c r="H282" s="98" t="s">
        <v>1218</v>
      </c>
      <c r="I282" s="98" t="s">
        <v>665</v>
      </c>
      <c r="J282" s="98" t="s">
        <v>1254</v>
      </c>
      <c r="K282" s="98">
        <v>-0.01</v>
      </c>
      <c r="L282" s="98" t="s">
        <v>667</v>
      </c>
    </row>
    <row r="283" spans="1:12" ht="15">
      <c r="A283" s="98" t="s">
        <v>1150</v>
      </c>
      <c r="B283" s="98" t="s">
        <v>606</v>
      </c>
      <c r="C283" s="98" t="s">
        <v>435</v>
      </c>
      <c r="D283" s="98" t="s">
        <v>1039</v>
      </c>
      <c r="E283" s="98" t="s">
        <v>1267</v>
      </c>
      <c r="F283" s="98" t="s">
        <v>1268</v>
      </c>
      <c r="G283" s="98" t="s">
        <v>1250</v>
      </c>
      <c r="H283" s="98" t="s">
        <v>1218</v>
      </c>
      <c r="I283" s="98" t="s">
        <v>1040</v>
      </c>
      <c r="J283" s="98" t="s">
        <v>1254</v>
      </c>
      <c r="K283" s="98">
        <v>4437.62</v>
      </c>
      <c r="L283" s="98" t="s">
        <v>668</v>
      </c>
    </row>
    <row r="284" spans="1:12" ht="15">
      <c r="A284" s="98" t="s">
        <v>1150</v>
      </c>
      <c r="B284" s="98" t="s">
        <v>606</v>
      </c>
      <c r="C284" s="98" t="s">
        <v>435</v>
      </c>
      <c r="D284" s="98" t="s">
        <v>1039</v>
      </c>
      <c r="E284" s="98" t="s">
        <v>135</v>
      </c>
      <c r="F284" s="98" t="s">
        <v>1255</v>
      </c>
      <c r="G284" s="98" t="s">
        <v>1250</v>
      </c>
      <c r="H284" s="98" t="s">
        <v>1218</v>
      </c>
      <c r="I284" s="98" t="s">
        <v>1040</v>
      </c>
      <c r="J284" s="98" t="s">
        <v>1254</v>
      </c>
      <c r="K284" s="98">
        <v>-0.01</v>
      </c>
      <c r="L284" s="98" t="s">
        <v>669</v>
      </c>
    </row>
    <row r="285" spans="1:12" ht="15">
      <c r="A285" s="98" t="s">
        <v>1150</v>
      </c>
      <c r="B285" s="98" t="s">
        <v>606</v>
      </c>
      <c r="C285" s="98" t="s">
        <v>435</v>
      </c>
      <c r="D285" s="98" t="s">
        <v>670</v>
      </c>
      <c r="E285" s="98" t="s">
        <v>1267</v>
      </c>
      <c r="F285" s="98" t="s">
        <v>1268</v>
      </c>
      <c r="G285" s="98" t="s">
        <v>1250</v>
      </c>
      <c r="H285" s="98" t="s">
        <v>1218</v>
      </c>
      <c r="I285" s="98" t="s">
        <v>671</v>
      </c>
      <c r="J285" s="98" t="s">
        <v>1254</v>
      </c>
      <c r="K285" s="98">
        <v>1157.1600000000001</v>
      </c>
      <c r="L285" s="98" t="s">
        <v>672</v>
      </c>
    </row>
    <row r="286" spans="1:12" ht="15">
      <c r="A286" s="98" t="s">
        <v>1150</v>
      </c>
      <c r="B286" s="98" t="s">
        <v>599</v>
      </c>
      <c r="C286" s="98" t="s">
        <v>435</v>
      </c>
      <c r="D286" s="98" t="s">
        <v>673</v>
      </c>
      <c r="E286" s="98" t="s">
        <v>1271</v>
      </c>
      <c r="F286" s="98" t="s">
        <v>0</v>
      </c>
      <c r="G286" s="98" t="s">
        <v>1250</v>
      </c>
      <c r="H286" s="98" t="s">
        <v>1218</v>
      </c>
      <c r="I286" s="98" t="s">
        <v>674</v>
      </c>
      <c r="J286" s="98" t="s">
        <v>1254</v>
      </c>
      <c r="K286" s="98">
        <v>27181.32</v>
      </c>
      <c r="L286" s="98" t="s">
        <v>675</v>
      </c>
    </row>
    <row r="287" spans="1:12" ht="15">
      <c r="A287" s="98" t="s">
        <v>1150</v>
      </c>
      <c r="B287" s="98" t="s">
        <v>599</v>
      </c>
      <c r="C287" s="98" t="s">
        <v>435</v>
      </c>
      <c r="D287" s="98" t="s">
        <v>673</v>
      </c>
      <c r="E287" s="98" t="s">
        <v>135</v>
      </c>
      <c r="F287" s="98" t="s">
        <v>1255</v>
      </c>
      <c r="G287" s="98" t="s">
        <v>1250</v>
      </c>
      <c r="H287" s="98" t="s">
        <v>1218</v>
      </c>
      <c r="I287" s="98" t="s">
        <v>674</v>
      </c>
      <c r="J287" s="98" t="s">
        <v>1254</v>
      </c>
      <c r="K287" s="98">
        <v>-0.01</v>
      </c>
      <c r="L287" s="98" t="s">
        <v>676</v>
      </c>
    </row>
    <row r="288" spans="1:12" ht="15">
      <c r="A288" s="98" t="s">
        <v>1150</v>
      </c>
      <c r="B288" s="98" t="s">
        <v>599</v>
      </c>
      <c r="C288" s="98" t="s">
        <v>435</v>
      </c>
      <c r="D288" s="98" t="s">
        <v>1038</v>
      </c>
      <c r="E288" s="98" t="s">
        <v>1271</v>
      </c>
      <c r="F288" s="98" t="s">
        <v>0</v>
      </c>
      <c r="G288" s="98" t="s">
        <v>1249</v>
      </c>
      <c r="H288" s="98" t="s">
        <v>1218</v>
      </c>
      <c r="I288" s="98" t="s">
        <v>157</v>
      </c>
      <c r="J288" s="98" t="s">
        <v>1254</v>
      </c>
      <c r="K288" s="98">
        <v>6150.1</v>
      </c>
      <c r="L288" s="98" t="s">
        <v>677</v>
      </c>
    </row>
    <row r="289" spans="1:13" ht="15">
      <c r="A289" s="98" t="s">
        <v>1150</v>
      </c>
      <c r="B289" s="98" t="s">
        <v>1142</v>
      </c>
      <c r="C289" s="98" t="s">
        <v>435</v>
      </c>
      <c r="D289" s="98" t="s">
        <v>664</v>
      </c>
      <c r="E289" s="98" t="s">
        <v>509</v>
      </c>
      <c r="F289" s="98" t="s">
        <v>510</v>
      </c>
      <c r="G289" s="98" t="s">
        <v>1250</v>
      </c>
      <c r="H289" s="98" t="s">
        <v>1218</v>
      </c>
      <c r="I289" s="98" t="s">
        <v>665</v>
      </c>
      <c r="J289" s="98" t="s">
        <v>1254</v>
      </c>
      <c r="K289" s="98">
        <v>22912.5</v>
      </c>
      <c r="L289" s="98" t="s">
        <v>678</v>
      </c>
    </row>
    <row r="290" spans="1:13" ht="15">
      <c r="A290" s="98" t="s">
        <v>1150</v>
      </c>
      <c r="B290" s="98" t="s">
        <v>1142</v>
      </c>
      <c r="C290" s="98" t="s">
        <v>435</v>
      </c>
      <c r="D290" s="98" t="s">
        <v>670</v>
      </c>
      <c r="E290" s="98" t="s">
        <v>509</v>
      </c>
      <c r="F290" s="98" t="s">
        <v>510</v>
      </c>
      <c r="G290" s="98" t="s">
        <v>1250</v>
      </c>
      <c r="H290" s="98" t="s">
        <v>1218</v>
      </c>
      <c r="I290" s="98" t="s">
        <v>671</v>
      </c>
      <c r="J290" s="98" t="s">
        <v>1254</v>
      </c>
      <c r="K290" s="98">
        <v>8527.44</v>
      </c>
      <c r="L290" s="98" t="s">
        <v>679</v>
      </c>
    </row>
    <row r="291" spans="1:13" ht="15">
      <c r="A291" s="98" t="s">
        <v>1150</v>
      </c>
      <c r="B291" s="98" t="s">
        <v>604</v>
      </c>
      <c r="C291" s="98" t="s">
        <v>435</v>
      </c>
      <c r="D291" s="98" t="s">
        <v>680</v>
      </c>
      <c r="E291" s="98" t="s">
        <v>1269</v>
      </c>
      <c r="F291" s="98" t="s">
        <v>1270</v>
      </c>
      <c r="G291" s="98" t="s">
        <v>1249</v>
      </c>
      <c r="H291" s="98" t="s">
        <v>1218</v>
      </c>
      <c r="I291" s="98" t="s">
        <v>681</v>
      </c>
      <c r="J291" s="98" t="s">
        <v>1254</v>
      </c>
      <c r="K291" s="98">
        <v>26242.18</v>
      </c>
      <c r="L291" s="98" t="s">
        <v>682</v>
      </c>
    </row>
    <row r="292" spans="1:13" ht="15">
      <c r="A292" s="98" t="s">
        <v>1150</v>
      </c>
      <c r="B292" s="98" t="s">
        <v>1146</v>
      </c>
      <c r="C292" s="98" t="s">
        <v>435</v>
      </c>
      <c r="D292" s="98" t="s">
        <v>683</v>
      </c>
      <c r="E292" s="98" t="s">
        <v>1</v>
      </c>
      <c r="F292" s="98" t="s">
        <v>477</v>
      </c>
      <c r="G292" s="98" t="s">
        <v>1250</v>
      </c>
      <c r="H292" s="98" t="s">
        <v>1218</v>
      </c>
      <c r="I292" s="98" t="s">
        <v>684</v>
      </c>
      <c r="J292" s="98" t="s">
        <v>1254</v>
      </c>
      <c r="K292" s="98">
        <v>84146.96</v>
      </c>
      <c r="L292" s="98" t="s">
        <v>685</v>
      </c>
    </row>
    <row r="293" spans="1:13" ht="15">
      <c r="A293" s="98" t="s">
        <v>1150</v>
      </c>
      <c r="B293" s="98" t="s">
        <v>1146</v>
      </c>
      <c r="C293" s="98" t="s">
        <v>435</v>
      </c>
      <c r="D293" s="98" t="s">
        <v>1176</v>
      </c>
      <c r="E293" s="98" t="s">
        <v>1</v>
      </c>
      <c r="F293" s="98" t="s">
        <v>477</v>
      </c>
      <c r="G293" s="98" t="s">
        <v>1249</v>
      </c>
      <c r="H293" s="98" t="s">
        <v>1218</v>
      </c>
      <c r="I293" s="98" t="s">
        <v>660</v>
      </c>
      <c r="J293" s="98" t="s">
        <v>1254</v>
      </c>
      <c r="K293" s="98">
        <v>46781.68</v>
      </c>
      <c r="L293" s="98" t="s">
        <v>686</v>
      </c>
    </row>
    <row r="294" spans="1:13" ht="15">
      <c r="A294" s="98" t="s">
        <v>1150</v>
      </c>
      <c r="B294" s="98" t="s">
        <v>1146</v>
      </c>
      <c r="C294" s="98" t="s">
        <v>435</v>
      </c>
      <c r="D294" s="98" t="s">
        <v>1175</v>
      </c>
      <c r="E294" s="98" t="s">
        <v>1</v>
      </c>
      <c r="F294" s="98" t="s">
        <v>477</v>
      </c>
      <c r="G294" s="98" t="s">
        <v>1250</v>
      </c>
      <c r="H294" s="98" t="s">
        <v>1218</v>
      </c>
      <c r="I294" s="98" t="s">
        <v>665</v>
      </c>
      <c r="J294" s="98" t="s">
        <v>1254</v>
      </c>
      <c r="K294" s="98">
        <v>30875</v>
      </c>
      <c r="L294" s="98" t="s">
        <v>687</v>
      </c>
    </row>
    <row r="295" spans="1:13" ht="15">
      <c r="A295" s="98" t="s">
        <v>1150</v>
      </c>
      <c r="B295" s="98" t="s">
        <v>1146</v>
      </c>
      <c r="C295" s="98" t="s">
        <v>435</v>
      </c>
      <c r="D295" s="98" t="s">
        <v>688</v>
      </c>
      <c r="E295" s="98" t="s">
        <v>1</v>
      </c>
      <c r="F295" s="98" t="s">
        <v>477</v>
      </c>
      <c r="G295" s="98" t="s">
        <v>1249</v>
      </c>
      <c r="H295" s="98" t="s">
        <v>1218</v>
      </c>
      <c r="I295" s="98" t="s">
        <v>681</v>
      </c>
      <c r="J295" s="98" t="s">
        <v>1254</v>
      </c>
      <c r="K295" s="98">
        <v>29582.09</v>
      </c>
      <c r="L295" s="98" t="s">
        <v>689</v>
      </c>
    </row>
    <row r="296" spans="1:13" ht="15">
      <c r="A296" s="97" t="s">
        <v>1150</v>
      </c>
      <c r="B296" s="97" t="s">
        <v>1172</v>
      </c>
      <c r="C296" s="97" t="s">
        <v>435</v>
      </c>
      <c r="D296" s="97" t="s">
        <v>1178</v>
      </c>
      <c r="E296" s="97" t="s">
        <v>3</v>
      </c>
      <c r="F296" s="97" t="s">
        <v>102</v>
      </c>
      <c r="G296" s="97"/>
      <c r="H296" s="97"/>
      <c r="I296" s="97" t="s">
        <v>690</v>
      </c>
      <c r="J296" s="97" t="s">
        <v>1254</v>
      </c>
      <c r="K296" s="97">
        <v>88705</v>
      </c>
      <c r="L296" s="97" t="s">
        <v>691</v>
      </c>
      <c r="M296" s="51"/>
    </row>
    <row r="297" spans="1:13" ht="15">
      <c r="A297" s="97" t="s">
        <v>1150</v>
      </c>
      <c r="B297" s="97" t="s">
        <v>1172</v>
      </c>
      <c r="C297" s="97" t="s">
        <v>435</v>
      </c>
      <c r="D297" s="97" t="s">
        <v>1213</v>
      </c>
      <c r="E297" s="97" t="s">
        <v>3</v>
      </c>
      <c r="F297" s="97" t="s">
        <v>102</v>
      </c>
      <c r="G297" s="97"/>
      <c r="H297" s="97"/>
      <c r="I297" s="97" t="s">
        <v>692</v>
      </c>
      <c r="J297" s="97" t="s">
        <v>1254</v>
      </c>
      <c r="K297" s="97">
        <v>52850</v>
      </c>
      <c r="L297" s="97" t="s">
        <v>693</v>
      </c>
      <c r="M297" s="51"/>
    </row>
    <row r="298" spans="1:13" ht="15">
      <c r="A298" s="97" t="s">
        <v>1150</v>
      </c>
      <c r="B298" s="97" t="s">
        <v>1172</v>
      </c>
      <c r="C298" s="97" t="s">
        <v>435</v>
      </c>
      <c r="D298" s="97" t="s">
        <v>107</v>
      </c>
      <c r="E298" s="97" t="s">
        <v>3</v>
      </c>
      <c r="F298" s="97" t="s">
        <v>102</v>
      </c>
      <c r="G298" s="97"/>
      <c r="H298" s="97"/>
      <c r="I298" s="97" t="s">
        <v>580</v>
      </c>
      <c r="J298" s="97" t="s">
        <v>1254</v>
      </c>
      <c r="K298" s="97">
        <v>7228</v>
      </c>
      <c r="L298" s="97" t="s">
        <v>694</v>
      </c>
      <c r="M298" s="51"/>
    </row>
    <row r="299" spans="1:13" ht="15">
      <c r="A299" s="97" t="s">
        <v>1150</v>
      </c>
      <c r="B299" s="97" t="s">
        <v>1172</v>
      </c>
      <c r="C299" s="97" t="s">
        <v>435</v>
      </c>
      <c r="D299" s="97" t="s">
        <v>1098</v>
      </c>
      <c r="E299" s="97" t="s">
        <v>3</v>
      </c>
      <c r="F299" s="97" t="s">
        <v>102</v>
      </c>
      <c r="G299" s="97"/>
      <c r="H299" s="97"/>
      <c r="I299" s="97" t="s">
        <v>695</v>
      </c>
      <c r="J299" s="97" t="s">
        <v>1254</v>
      </c>
      <c r="K299" s="97">
        <v>10346</v>
      </c>
      <c r="L299" s="97" t="s">
        <v>696</v>
      </c>
      <c r="M299" s="51"/>
    </row>
    <row r="300" spans="1:13" ht="15">
      <c r="A300" s="97" t="s">
        <v>1150</v>
      </c>
      <c r="B300" s="97" t="s">
        <v>1172</v>
      </c>
      <c r="C300" s="97" t="s">
        <v>435</v>
      </c>
      <c r="D300" s="97" t="s">
        <v>1188</v>
      </c>
      <c r="E300" s="97" t="s">
        <v>3</v>
      </c>
      <c r="F300" s="97" t="s">
        <v>102</v>
      </c>
      <c r="G300" s="97"/>
      <c r="H300" s="97"/>
      <c r="I300" s="97" t="s">
        <v>697</v>
      </c>
      <c r="J300" s="97" t="s">
        <v>1254</v>
      </c>
      <c r="K300" s="97">
        <v>39200</v>
      </c>
      <c r="L300" s="97" t="s">
        <v>698</v>
      </c>
      <c r="M300" s="51"/>
    </row>
    <row r="301" spans="1:13" ht="15">
      <c r="A301" s="97" t="s">
        <v>1150</v>
      </c>
      <c r="B301" s="97" t="s">
        <v>1172</v>
      </c>
      <c r="C301" s="97" t="s">
        <v>435</v>
      </c>
      <c r="D301" s="97" t="s">
        <v>1179</v>
      </c>
      <c r="E301" s="97" t="s">
        <v>3</v>
      </c>
      <c r="F301" s="97" t="s">
        <v>102</v>
      </c>
      <c r="G301" s="97"/>
      <c r="H301" s="97"/>
      <c r="I301" s="97" t="s">
        <v>697</v>
      </c>
      <c r="J301" s="97" t="s">
        <v>1254</v>
      </c>
      <c r="K301" s="97">
        <v>84470</v>
      </c>
      <c r="L301" s="97" t="s">
        <v>699</v>
      </c>
      <c r="M301" s="51"/>
    </row>
    <row r="302" spans="1:13" ht="15">
      <c r="A302" s="97" t="s">
        <v>1150</v>
      </c>
      <c r="B302" s="97" t="s">
        <v>1172</v>
      </c>
      <c r="C302" s="97" t="s">
        <v>435</v>
      </c>
      <c r="D302" s="97" t="s">
        <v>1180</v>
      </c>
      <c r="E302" s="97" t="s">
        <v>3</v>
      </c>
      <c r="F302" s="97" t="s">
        <v>102</v>
      </c>
      <c r="G302" s="97"/>
      <c r="H302" s="97"/>
      <c r="I302" s="97" t="s">
        <v>700</v>
      </c>
      <c r="J302" s="97" t="s">
        <v>1254</v>
      </c>
      <c r="K302" s="97">
        <v>22533</v>
      </c>
      <c r="L302" s="97" t="s">
        <v>701</v>
      </c>
      <c r="M302" s="51"/>
    </row>
    <row r="303" spans="1:13" ht="15">
      <c r="A303" s="97" t="s">
        <v>1150</v>
      </c>
      <c r="B303" s="97" t="s">
        <v>1172</v>
      </c>
      <c r="C303" s="97" t="s">
        <v>435</v>
      </c>
      <c r="D303" s="97" t="s">
        <v>702</v>
      </c>
      <c r="E303" s="97" t="s">
        <v>3</v>
      </c>
      <c r="F303" s="97" t="s">
        <v>102</v>
      </c>
      <c r="G303" s="97"/>
      <c r="H303" s="97"/>
      <c r="I303" s="97" t="s">
        <v>578</v>
      </c>
      <c r="J303" s="97" t="s">
        <v>1254</v>
      </c>
      <c r="K303" s="97">
        <v>86485</v>
      </c>
      <c r="L303" s="97" t="s">
        <v>703</v>
      </c>
      <c r="M303" s="51"/>
    </row>
    <row r="304" spans="1:13" ht="15">
      <c r="A304" s="97" t="s">
        <v>1150</v>
      </c>
      <c r="B304" s="97" t="s">
        <v>1172</v>
      </c>
      <c r="C304" s="97" t="s">
        <v>435</v>
      </c>
      <c r="D304" s="97" t="s">
        <v>1183</v>
      </c>
      <c r="E304" s="97" t="s">
        <v>3</v>
      </c>
      <c r="F304" s="97" t="s">
        <v>102</v>
      </c>
      <c r="G304" s="97"/>
      <c r="H304" s="97"/>
      <c r="I304" s="97" t="s">
        <v>704</v>
      </c>
      <c r="J304" s="97" t="s">
        <v>1254</v>
      </c>
      <c r="K304" s="97">
        <v>126284</v>
      </c>
      <c r="L304" s="97" t="s">
        <v>705</v>
      </c>
      <c r="M304" s="51"/>
    </row>
    <row r="305" spans="1:13" ht="15">
      <c r="A305" s="97" t="s">
        <v>1150</v>
      </c>
      <c r="B305" s="97" t="s">
        <v>1172</v>
      </c>
      <c r="C305" s="97" t="s">
        <v>435</v>
      </c>
      <c r="D305" s="97" t="s">
        <v>1181</v>
      </c>
      <c r="E305" s="97" t="s">
        <v>3</v>
      </c>
      <c r="F305" s="97" t="s">
        <v>102</v>
      </c>
      <c r="G305" s="97"/>
      <c r="H305" s="97"/>
      <c r="I305" s="97" t="s">
        <v>700</v>
      </c>
      <c r="J305" s="97" t="s">
        <v>1254</v>
      </c>
      <c r="K305" s="97">
        <v>5630</v>
      </c>
      <c r="L305" s="97" t="s">
        <v>706</v>
      </c>
      <c r="M305" s="51"/>
    </row>
    <row r="306" spans="1:13" ht="15">
      <c r="A306" s="97" t="s">
        <v>1150</v>
      </c>
      <c r="B306" s="97" t="s">
        <v>1172</v>
      </c>
      <c r="C306" s="97" t="s">
        <v>435</v>
      </c>
      <c r="D306" s="97" t="s">
        <v>1186</v>
      </c>
      <c r="E306" s="97" t="s">
        <v>3</v>
      </c>
      <c r="F306" s="97" t="s">
        <v>102</v>
      </c>
      <c r="G306" s="97"/>
      <c r="H306" s="97"/>
      <c r="I306" s="97" t="s">
        <v>1204</v>
      </c>
      <c r="J306" s="97" t="s">
        <v>1254</v>
      </c>
      <c r="K306" s="97">
        <v>26642</v>
      </c>
      <c r="L306" s="97" t="s">
        <v>707</v>
      </c>
      <c r="M306" s="51"/>
    </row>
    <row r="307" spans="1:13" ht="15">
      <c r="A307" s="97" t="s">
        <v>1150</v>
      </c>
      <c r="B307" s="97" t="s">
        <v>1172</v>
      </c>
      <c r="C307" s="97" t="s">
        <v>435</v>
      </c>
      <c r="D307" s="97" t="s">
        <v>1182</v>
      </c>
      <c r="E307" s="97" t="s">
        <v>3</v>
      </c>
      <c r="F307" s="97" t="s">
        <v>102</v>
      </c>
      <c r="G307" s="97"/>
      <c r="H307" s="97"/>
      <c r="I307" s="97" t="s">
        <v>708</v>
      </c>
      <c r="J307" s="97" t="s">
        <v>1254</v>
      </c>
      <c r="K307" s="97">
        <v>29725</v>
      </c>
      <c r="L307" s="97" t="s">
        <v>709</v>
      </c>
      <c r="M307" s="51"/>
    </row>
    <row r="308" spans="1:13" ht="15">
      <c r="A308" s="97" t="s">
        <v>1150</v>
      </c>
      <c r="B308" s="97" t="s">
        <v>1172</v>
      </c>
      <c r="C308" s="97" t="s">
        <v>435</v>
      </c>
      <c r="D308" s="97" t="s">
        <v>1185</v>
      </c>
      <c r="E308" s="97" t="s">
        <v>3</v>
      </c>
      <c r="F308" s="97" t="s">
        <v>102</v>
      </c>
      <c r="G308" s="97"/>
      <c r="H308" s="97"/>
      <c r="I308" s="97" t="s">
        <v>692</v>
      </c>
      <c r="J308" s="97" t="s">
        <v>1254</v>
      </c>
      <c r="K308" s="97">
        <v>16160</v>
      </c>
      <c r="L308" s="97" t="s">
        <v>710</v>
      </c>
      <c r="M308" s="51"/>
    </row>
    <row r="309" spans="1:13" ht="15">
      <c r="A309" s="97" t="s">
        <v>1152</v>
      </c>
      <c r="B309" s="97" t="s">
        <v>1151</v>
      </c>
      <c r="C309" s="97" t="s">
        <v>435</v>
      </c>
      <c r="D309" s="97" t="s">
        <v>1178</v>
      </c>
      <c r="E309" s="97" t="s">
        <v>3</v>
      </c>
      <c r="F309" s="97" t="s">
        <v>102</v>
      </c>
      <c r="G309" s="97"/>
      <c r="H309" s="97"/>
      <c r="I309" s="97" t="s">
        <v>690</v>
      </c>
      <c r="J309" s="97" t="s">
        <v>1254</v>
      </c>
      <c r="K309" s="97">
        <v>-88705</v>
      </c>
      <c r="L309" s="97" t="s">
        <v>711</v>
      </c>
      <c r="M309" s="51"/>
    </row>
    <row r="310" spans="1:13" ht="15">
      <c r="A310" s="97" t="s">
        <v>1152</v>
      </c>
      <c r="B310" s="97" t="s">
        <v>1151</v>
      </c>
      <c r="C310" s="97" t="s">
        <v>435</v>
      </c>
      <c r="D310" s="97" t="s">
        <v>1213</v>
      </c>
      <c r="E310" s="97" t="s">
        <v>3</v>
      </c>
      <c r="F310" s="97" t="s">
        <v>102</v>
      </c>
      <c r="G310" s="97"/>
      <c r="H310" s="97"/>
      <c r="I310" s="97" t="s">
        <v>692</v>
      </c>
      <c r="J310" s="97" t="s">
        <v>1254</v>
      </c>
      <c r="K310" s="97">
        <v>-52850</v>
      </c>
      <c r="L310" s="97" t="s">
        <v>712</v>
      </c>
      <c r="M310" s="51"/>
    </row>
    <row r="311" spans="1:13" ht="15">
      <c r="A311" s="97" t="s">
        <v>1152</v>
      </c>
      <c r="B311" s="97" t="s">
        <v>1151</v>
      </c>
      <c r="C311" s="97" t="s">
        <v>435</v>
      </c>
      <c r="D311" s="97" t="s">
        <v>107</v>
      </c>
      <c r="E311" s="97" t="s">
        <v>3</v>
      </c>
      <c r="F311" s="97" t="s">
        <v>102</v>
      </c>
      <c r="G311" s="97"/>
      <c r="H311" s="97"/>
      <c r="I311" s="97" t="s">
        <v>580</v>
      </c>
      <c r="J311" s="97" t="s">
        <v>1254</v>
      </c>
      <c r="K311" s="97">
        <v>-7228</v>
      </c>
      <c r="L311" s="97" t="s">
        <v>713</v>
      </c>
      <c r="M311" s="51"/>
    </row>
    <row r="312" spans="1:13" ht="15">
      <c r="A312" s="97" t="s">
        <v>1152</v>
      </c>
      <c r="B312" s="97" t="s">
        <v>1151</v>
      </c>
      <c r="C312" s="97" t="s">
        <v>435</v>
      </c>
      <c r="D312" s="97" t="s">
        <v>1098</v>
      </c>
      <c r="E312" s="97" t="s">
        <v>3</v>
      </c>
      <c r="F312" s="97" t="s">
        <v>102</v>
      </c>
      <c r="G312" s="97"/>
      <c r="H312" s="97"/>
      <c r="I312" s="97" t="s">
        <v>695</v>
      </c>
      <c r="J312" s="97" t="s">
        <v>1254</v>
      </c>
      <c r="K312" s="97">
        <v>-10346</v>
      </c>
      <c r="L312" s="97" t="s">
        <v>714</v>
      </c>
      <c r="M312" s="51"/>
    </row>
    <row r="313" spans="1:13" ht="15">
      <c r="A313" s="97" t="s">
        <v>1152</v>
      </c>
      <c r="B313" s="97" t="s">
        <v>1151</v>
      </c>
      <c r="C313" s="97" t="s">
        <v>435</v>
      </c>
      <c r="D313" s="97" t="s">
        <v>1188</v>
      </c>
      <c r="E313" s="97" t="s">
        <v>3</v>
      </c>
      <c r="F313" s="97" t="s">
        <v>102</v>
      </c>
      <c r="G313" s="97"/>
      <c r="H313" s="97"/>
      <c r="I313" s="97" t="s">
        <v>697</v>
      </c>
      <c r="J313" s="97" t="s">
        <v>1254</v>
      </c>
      <c r="K313" s="97">
        <v>-39200</v>
      </c>
      <c r="L313" s="97" t="s">
        <v>715</v>
      </c>
      <c r="M313" s="51"/>
    </row>
    <row r="314" spans="1:13" ht="15">
      <c r="A314" s="97" t="s">
        <v>1152</v>
      </c>
      <c r="B314" s="97" t="s">
        <v>1151</v>
      </c>
      <c r="C314" s="97" t="s">
        <v>435</v>
      </c>
      <c r="D314" s="97" t="s">
        <v>1179</v>
      </c>
      <c r="E314" s="97" t="s">
        <v>3</v>
      </c>
      <c r="F314" s="97" t="s">
        <v>102</v>
      </c>
      <c r="G314" s="97"/>
      <c r="H314" s="97"/>
      <c r="I314" s="97" t="s">
        <v>697</v>
      </c>
      <c r="J314" s="97" t="s">
        <v>1254</v>
      </c>
      <c r="K314" s="97">
        <v>-84470</v>
      </c>
      <c r="L314" s="97" t="s">
        <v>716</v>
      </c>
      <c r="M314" s="51"/>
    </row>
    <row r="315" spans="1:13" ht="15">
      <c r="A315" s="97" t="s">
        <v>1152</v>
      </c>
      <c r="B315" s="97" t="s">
        <v>1151</v>
      </c>
      <c r="C315" s="97" t="s">
        <v>435</v>
      </c>
      <c r="D315" s="97" t="s">
        <v>1180</v>
      </c>
      <c r="E315" s="97" t="s">
        <v>3</v>
      </c>
      <c r="F315" s="97" t="s">
        <v>102</v>
      </c>
      <c r="G315" s="97"/>
      <c r="H315" s="97"/>
      <c r="I315" s="97" t="s">
        <v>700</v>
      </c>
      <c r="J315" s="97" t="s">
        <v>1254</v>
      </c>
      <c r="K315" s="97">
        <v>-22533</v>
      </c>
      <c r="L315" s="97" t="s">
        <v>717</v>
      </c>
      <c r="M315" s="51"/>
    </row>
    <row r="316" spans="1:13" ht="15">
      <c r="A316" s="97" t="s">
        <v>1152</v>
      </c>
      <c r="B316" s="97" t="s">
        <v>1151</v>
      </c>
      <c r="C316" s="97" t="s">
        <v>435</v>
      </c>
      <c r="D316" s="97" t="s">
        <v>702</v>
      </c>
      <c r="E316" s="97" t="s">
        <v>3</v>
      </c>
      <c r="F316" s="97" t="s">
        <v>102</v>
      </c>
      <c r="G316" s="97"/>
      <c r="H316" s="97"/>
      <c r="I316" s="97" t="s">
        <v>578</v>
      </c>
      <c r="J316" s="97" t="s">
        <v>1254</v>
      </c>
      <c r="K316" s="97">
        <v>-86485</v>
      </c>
      <c r="L316" s="97" t="s">
        <v>718</v>
      </c>
      <c r="M316" s="51"/>
    </row>
    <row r="317" spans="1:13" ht="15">
      <c r="A317" s="97" t="s">
        <v>1152</v>
      </c>
      <c r="B317" s="97" t="s">
        <v>1151</v>
      </c>
      <c r="C317" s="97" t="s">
        <v>435</v>
      </c>
      <c r="D317" s="97" t="s">
        <v>1183</v>
      </c>
      <c r="E317" s="97" t="s">
        <v>3</v>
      </c>
      <c r="F317" s="97" t="s">
        <v>102</v>
      </c>
      <c r="G317" s="97"/>
      <c r="H317" s="97"/>
      <c r="I317" s="97" t="s">
        <v>704</v>
      </c>
      <c r="J317" s="97" t="s">
        <v>1254</v>
      </c>
      <c r="K317" s="97">
        <v>-126284</v>
      </c>
      <c r="L317" s="97" t="s">
        <v>719</v>
      </c>
      <c r="M317" s="51"/>
    </row>
    <row r="318" spans="1:13" ht="15">
      <c r="A318" s="97" t="s">
        <v>1152</v>
      </c>
      <c r="B318" s="97" t="s">
        <v>1151</v>
      </c>
      <c r="C318" s="97" t="s">
        <v>435</v>
      </c>
      <c r="D318" s="97" t="s">
        <v>1181</v>
      </c>
      <c r="E318" s="97" t="s">
        <v>3</v>
      </c>
      <c r="F318" s="97" t="s">
        <v>102</v>
      </c>
      <c r="G318" s="97"/>
      <c r="H318" s="97"/>
      <c r="I318" s="97" t="s">
        <v>700</v>
      </c>
      <c r="J318" s="97" t="s">
        <v>1254</v>
      </c>
      <c r="K318" s="97">
        <v>-5630</v>
      </c>
      <c r="L318" s="97" t="s">
        <v>720</v>
      </c>
      <c r="M318" s="51"/>
    </row>
    <row r="319" spans="1:13" ht="15">
      <c r="A319" s="97" t="s">
        <v>1152</v>
      </c>
      <c r="B319" s="97" t="s">
        <v>1151</v>
      </c>
      <c r="C319" s="97" t="s">
        <v>435</v>
      </c>
      <c r="D319" s="97" t="s">
        <v>1186</v>
      </c>
      <c r="E319" s="97" t="s">
        <v>3</v>
      </c>
      <c r="F319" s="97" t="s">
        <v>102</v>
      </c>
      <c r="G319" s="97"/>
      <c r="H319" s="97"/>
      <c r="I319" s="97" t="s">
        <v>1204</v>
      </c>
      <c r="J319" s="97" t="s">
        <v>1254</v>
      </c>
      <c r="K319" s="97">
        <v>-26642</v>
      </c>
      <c r="L319" s="97" t="s">
        <v>721</v>
      </c>
      <c r="M319" s="51"/>
    </row>
    <row r="320" spans="1:13" ht="15">
      <c r="A320" s="97" t="s">
        <v>1152</v>
      </c>
      <c r="B320" s="97" t="s">
        <v>1151</v>
      </c>
      <c r="C320" s="97" t="s">
        <v>435</v>
      </c>
      <c r="D320" s="97" t="s">
        <v>1182</v>
      </c>
      <c r="E320" s="97" t="s">
        <v>3</v>
      </c>
      <c r="F320" s="97" t="s">
        <v>102</v>
      </c>
      <c r="G320" s="97"/>
      <c r="H320" s="97"/>
      <c r="I320" s="97" t="s">
        <v>708</v>
      </c>
      <c r="J320" s="97" t="s">
        <v>1254</v>
      </c>
      <c r="K320" s="97">
        <v>-29725</v>
      </c>
      <c r="L320" s="97" t="s">
        <v>722</v>
      </c>
      <c r="M320" s="51"/>
    </row>
    <row r="321" spans="1:13" ht="15">
      <c r="A321" s="97" t="s">
        <v>1152</v>
      </c>
      <c r="B321" s="97" t="s">
        <v>1151</v>
      </c>
      <c r="C321" s="97" t="s">
        <v>435</v>
      </c>
      <c r="D321" s="97" t="s">
        <v>1185</v>
      </c>
      <c r="E321" s="97" t="s">
        <v>3</v>
      </c>
      <c r="F321" s="97" t="s">
        <v>102</v>
      </c>
      <c r="G321" s="97"/>
      <c r="H321" s="97"/>
      <c r="I321" s="97" t="s">
        <v>692</v>
      </c>
      <c r="J321" s="97" t="s">
        <v>1254</v>
      </c>
      <c r="K321" s="97">
        <v>-16160</v>
      </c>
      <c r="L321" s="97" t="s">
        <v>689</v>
      </c>
      <c r="M321" s="51"/>
    </row>
    <row r="322" spans="1:13" ht="15">
      <c r="A322" s="98" t="s">
        <v>1152</v>
      </c>
      <c r="B322" s="98" t="s">
        <v>1154</v>
      </c>
      <c r="C322" s="98" t="s">
        <v>436</v>
      </c>
      <c r="D322" s="98" t="s">
        <v>108</v>
      </c>
      <c r="E322" s="98" t="s">
        <v>1269</v>
      </c>
      <c r="F322" s="98" t="s">
        <v>1270</v>
      </c>
      <c r="G322" s="98" t="s">
        <v>1250</v>
      </c>
      <c r="H322" s="98" t="s">
        <v>1218</v>
      </c>
      <c r="I322" s="98" t="s">
        <v>1042</v>
      </c>
      <c r="J322" s="98" t="s">
        <v>1254</v>
      </c>
      <c r="K322" s="98">
        <v>7228.27</v>
      </c>
      <c r="L322" s="98" t="s">
        <v>723</v>
      </c>
    </row>
    <row r="323" spans="1:13" ht="15">
      <c r="A323" s="98" t="s">
        <v>1152</v>
      </c>
      <c r="B323" s="98" t="s">
        <v>1189</v>
      </c>
      <c r="C323" s="98" t="s">
        <v>436</v>
      </c>
      <c r="D323" s="98" t="s">
        <v>1213</v>
      </c>
      <c r="E323" s="98" t="s">
        <v>1</v>
      </c>
      <c r="F323" s="98" t="s">
        <v>477</v>
      </c>
      <c r="G323" s="98" t="s">
        <v>1250</v>
      </c>
      <c r="H323" s="98" t="s">
        <v>1218</v>
      </c>
      <c r="I323" s="98" t="s">
        <v>1043</v>
      </c>
      <c r="J323" s="98" t="s">
        <v>1254</v>
      </c>
      <c r="K323" s="98">
        <v>48062.5</v>
      </c>
      <c r="L323" s="98" t="s">
        <v>724</v>
      </c>
    </row>
    <row r="324" spans="1:13" ht="15">
      <c r="A324" s="98" t="s">
        <v>1152</v>
      </c>
      <c r="B324" s="98" t="s">
        <v>1189</v>
      </c>
      <c r="C324" s="98" t="s">
        <v>436</v>
      </c>
      <c r="D324" s="98" t="s">
        <v>1178</v>
      </c>
      <c r="E324" s="98" t="s">
        <v>1</v>
      </c>
      <c r="F324" s="98" t="s">
        <v>477</v>
      </c>
      <c r="G324" s="98" t="s">
        <v>1250</v>
      </c>
      <c r="H324" s="98" t="s">
        <v>1218</v>
      </c>
      <c r="I324" s="98" t="s">
        <v>725</v>
      </c>
      <c r="J324" s="98" t="s">
        <v>1254</v>
      </c>
      <c r="K324" s="98">
        <v>27486.18</v>
      </c>
      <c r="L324" s="98" t="s">
        <v>726</v>
      </c>
    </row>
    <row r="325" spans="1:13" ht="15">
      <c r="A325" s="98" t="s">
        <v>1152</v>
      </c>
      <c r="B325" s="98" t="s">
        <v>1153</v>
      </c>
      <c r="C325" s="98" t="s">
        <v>436</v>
      </c>
      <c r="D325" s="98" t="s">
        <v>727</v>
      </c>
      <c r="E325" s="98" t="s">
        <v>1267</v>
      </c>
      <c r="F325" s="98" t="s">
        <v>1268</v>
      </c>
      <c r="G325" s="98" t="s">
        <v>1250</v>
      </c>
      <c r="H325" s="98" t="s">
        <v>1218</v>
      </c>
      <c r="I325" s="98" t="s">
        <v>725</v>
      </c>
      <c r="J325" s="98" t="s">
        <v>1254</v>
      </c>
      <c r="K325" s="98">
        <v>53342.98</v>
      </c>
      <c r="L325" s="98" t="s">
        <v>728</v>
      </c>
    </row>
    <row r="326" spans="1:13" ht="15">
      <c r="A326" s="98" t="s">
        <v>1152</v>
      </c>
      <c r="B326" s="98" t="s">
        <v>1153</v>
      </c>
      <c r="C326" s="98" t="s">
        <v>436</v>
      </c>
      <c r="D326" s="98" t="s">
        <v>729</v>
      </c>
      <c r="E326" s="98" t="s">
        <v>1267</v>
      </c>
      <c r="F326" s="98" t="s">
        <v>1268</v>
      </c>
      <c r="G326" s="98" t="s">
        <v>1250</v>
      </c>
      <c r="H326" s="98" t="s">
        <v>1218</v>
      </c>
      <c r="I326" s="98" t="s">
        <v>730</v>
      </c>
      <c r="J326" s="98" t="s">
        <v>1254</v>
      </c>
      <c r="K326" s="98">
        <v>26652.77</v>
      </c>
      <c r="L326" s="98" t="s">
        <v>731</v>
      </c>
    </row>
    <row r="327" spans="1:13" ht="15">
      <c r="A327" s="98" t="s">
        <v>1152</v>
      </c>
      <c r="B327" s="98" t="s">
        <v>1153</v>
      </c>
      <c r="C327" s="98" t="s">
        <v>436</v>
      </c>
      <c r="D327" s="98" t="s">
        <v>1044</v>
      </c>
      <c r="E327" s="98" t="s">
        <v>1267</v>
      </c>
      <c r="F327" s="98" t="s">
        <v>1268</v>
      </c>
      <c r="G327" s="98" t="s">
        <v>1250</v>
      </c>
      <c r="H327" s="98" t="s">
        <v>1218</v>
      </c>
      <c r="I327" s="98" t="s">
        <v>1045</v>
      </c>
      <c r="J327" s="98" t="s">
        <v>1254</v>
      </c>
      <c r="K327" s="98">
        <v>10337.950000000001</v>
      </c>
      <c r="L327" s="98" t="s">
        <v>732</v>
      </c>
    </row>
    <row r="328" spans="1:13" ht="15">
      <c r="A328" s="98" t="s">
        <v>1152</v>
      </c>
      <c r="B328" s="98" t="s">
        <v>1157</v>
      </c>
      <c r="C328" s="98" t="s">
        <v>436</v>
      </c>
      <c r="D328" s="98" t="s">
        <v>733</v>
      </c>
      <c r="E328" s="98" t="s">
        <v>1271</v>
      </c>
      <c r="F328" s="98" t="s">
        <v>0</v>
      </c>
      <c r="G328" s="98" t="s">
        <v>1250</v>
      </c>
      <c r="H328" s="98" t="s">
        <v>1218</v>
      </c>
      <c r="I328" s="98" t="s">
        <v>1043</v>
      </c>
      <c r="J328" s="98" t="s">
        <v>1254</v>
      </c>
      <c r="K328" s="98">
        <v>4806.25</v>
      </c>
      <c r="L328" s="98" t="s">
        <v>734</v>
      </c>
    </row>
    <row r="329" spans="1:13" ht="15">
      <c r="A329" s="98" t="s">
        <v>1152</v>
      </c>
      <c r="B329" s="98" t="s">
        <v>735</v>
      </c>
      <c r="C329" s="98" t="s">
        <v>436</v>
      </c>
      <c r="D329" s="98" t="s">
        <v>736</v>
      </c>
      <c r="E329" s="98" t="s">
        <v>509</v>
      </c>
      <c r="F329" s="98" t="s">
        <v>510</v>
      </c>
      <c r="G329" s="98" t="s">
        <v>1250</v>
      </c>
      <c r="H329" s="98" t="s">
        <v>1218</v>
      </c>
      <c r="I329" s="98" t="s">
        <v>737</v>
      </c>
      <c r="J329" s="98" t="s">
        <v>1254</v>
      </c>
      <c r="K329" s="98">
        <v>25736.29</v>
      </c>
      <c r="L329" s="98" t="s">
        <v>738</v>
      </c>
    </row>
    <row r="330" spans="1:13" ht="15">
      <c r="A330" s="98" t="s">
        <v>1152</v>
      </c>
      <c r="B330" s="98" t="s">
        <v>735</v>
      </c>
      <c r="C330" s="98" t="s">
        <v>436</v>
      </c>
      <c r="D330" s="98" t="s">
        <v>727</v>
      </c>
      <c r="E330" s="98" t="s">
        <v>509</v>
      </c>
      <c r="F330" s="98" t="s">
        <v>510</v>
      </c>
      <c r="G330" s="98" t="s">
        <v>1250</v>
      </c>
      <c r="H330" s="98" t="s">
        <v>1218</v>
      </c>
      <c r="I330" s="98" t="s">
        <v>725</v>
      </c>
      <c r="J330" s="98" t="s">
        <v>1254</v>
      </c>
      <c r="K330" s="98">
        <v>8250</v>
      </c>
      <c r="L330" s="98" t="s">
        <v>739</v>
      </c>
    </row>
    <row r="331" spans="1:13" ht="15">
      <c r="A331" s="98" t="s">
        <v>1152</v>
      </c>
      <c r="B331" s="98" t="s">
        <v>1189</v>
      </c>
      <c r="C331" s="98" t="s">
        <v>740</v>
      </c>
      <c r="D331" s="98" t="s">
        <v>702</v>
      </c>
      <c r="E331" s="98" t="s">
        <v>1</v>
      </c>
      <c r="F331" s="98" t="s">
        <v>477</v>
      </c>
      <c r="G331" s="98" t="s">
        <v>1250</v>
      </c>
      <c r="H331" s="98" t="s">
        <v>1218</v>
      </c>
      <c r="I331" s="98" t="s">
        <v>741</v>
      </c>
      <c r="J331" s="98" t="s">
        <v>1254</v>
      </c>
      <c r="K331" s="98">
        <v>62357.19</v>
      </c>
      <c r="L331" s="98" t="s">
        <v>742</v>
      </c>
    </row>
    <row r="332" spans="1:13" ht="15">
      <c r="A332" s="98" t="s">
        <v>1152</v>
      </c>
      <c r="B332" s="98" t="s">
        <v>1157</v>
      </c>
      <c r="C332" s="98" t="s">
        <v>740</v>
      </c>
      <c r="D332" s="98" t="s">
        <v>743</v>
      </c>
      <c r="E332" s="98" t="s">
        <v>1271</v>
      </c>
      <c r="F332" s="98" t="s">
        <v>0</v>
      </c>
      <c r="G332" s="98" t="s">
        <v>1250</v>
      </c>
      <c r="H332" s="98" t="s">
        <v>1218</v>
      </c>
      <c r="I332" s="98" t="s">
        <v>741</v>
      </c>
      <c r="J332" s="98" t="s">
        <v>1254</v>
      </c>
      <c r="K332" s="98">
        <v>14550.01</v>
      </c>
      <c r="L332" s="98" t="s">
        <v>744</v>
      </c>
    </row>
    <row r="333" spans="1:13" ht="15">
      <c r="A333" s="98" t="s">
        <v>1152</v>
      </c>
      <c r="B333" s="98" t="s">
        <v>735</v>
      </c>
      <c r="C333" s="98" t="s">
        <v>740</v>
      </c>
      <c r="D333" s="98" t="s">
        <v>743</v>
      </c>
      <c r="E333" s="98" t="s">
        <v>509</v>
      </c>
      <c r="F333" s="98" t="s">
        <v>510</v>
      </c>
      <c r="G333" s="98" t="s">
        <v>1250</v>
      </c>
      <c r="H333" s="98" t="s">
        <v>1218</v>
      </c>
      <c r="I333" s="98" t="s">
        <v>741</v>
      </c>
      <c r="J333" s="98" t="s">
        <v>1254</v>
      </c>
      <c r="K333" s="98">
        <v>9561.44</v>
      </c>
      <c r="L333" s="98" t="s">
        <v>745</v>
      </c>
    </row>
    <row r="334" spans="1:13" ht="15">
      <c r="A334" s="98" t="s">
        <v>1152</v>
      </c>
      <c r="B334" s="98" t="s">
        <v>1154</v>
      </c>
      <c r="C334" s="98" t="s">
        <v>746</v>
      </c>
      <c r="D334" s="98" t="s">
        <v>1191</v>
      </c>
      <c r="E334" s="98" t="s">
        <v>1269</v>
      </c>
      <c r="F334" s="98" t="s">
        <v>1270</v>
      </c>
      <c r="G334" s="98" t="s">
        <v>1250</v>
      </c>
      <c r="H334" s="98" t="s">
        <v>1218</v>
      </c>
      <c r="I334" s="98" t="s">
        <v>747</v>
      </c>
      <c r="J334" s="98" t="s">
        <v>1254</v>
      </c>
      <c r="K334" s="98">
        <v>5630.26</v>
      </c>
      <c r="L334" s="98" t="s">
        <v>748</v>
      </c>
    </row>
    <row r="335" spans="1:13" ht="15">
      <c r="A335" s="98" t="s">
        <v>1152</v>
      </c>
      <c r="B335" s="98" t="s">
        <v>1189</v>
      </c>
      <c r="C335" s="98" t="s">
        <v>746</v>
      </c>
      <c r="D335" s="98" t="s">
        <v>1183</v>
      </c>
      <c r="E335" s="98" t="s">
        <v>1</v>
      </c>
      <c r="F335" s="98" t="s">
        <v>477</v>
      </c>
      <c r="G335" s="98" t="s">
        <v>1250</v>
      </c>
      <c r="H335" s="98" t="s">
        <v>1218</v>
      </c>
      <c r="I335" s="98" t="s">
        <v>749</v>
      </c>
      <c r="J335" s="98" t="s">
        <v>1254</v>
      </c>
      <c r="K335" s="98">
        <v>109477.01</v>
      </c>
      <c r="L335" s="98" t="s">
        <v>750</v>
      </c>
    </row>
    <row r="336" spans="1:13" ht="15">
      <c r="A336" s="98" t="s">
        <v>1152</v>
      </c>
      <c r="B336" s="98" t="s">
        <v>1153</v>
      </c>
      <c r="C336" s="98" t="s">
        <v>746</v>
      </c>
      <c r="D336" s="98" t="s">
        <v>751</v>
      </c>
      <c r="E336" s="98" t="s">
        <v>1267</v>
      </c>
      <c r="F336" s="98" t="s">
        <v>1268</v>
      </c>
      <c r="G336" s="98" t="s">
        <v>1250</v>
      </c>
      <c r="H336" s="98" t="s">
        <v>1218</v>
      </c>
      <c r="I336" s="98" t="s">
        <v>752</v>
      </c>
      <c r="J336" s="98" t="s">
        <v>1254</v>
      </c>
      <c r="K336" s="98">
        <v>56520.1</v>
      </c>
      <c r="L336" s="98" t="s">
        <v>753</v>
      </c>
    </row>
    <row r="337" spans="1:12" ht="15">
      <c r="A337" s="98" t="s">
        <v>1152</v>
      </c>
      <c r="B337" s="98" t="s">
        <v>1153</v>
      </c>
      <c r="C337" s="98" t="s">
        <v>746</v>
      </c>
      <c r="D337" s="98" t="s">
        <v>751</v>
      </c>
      <c r="E337" s="98" t="s">
        <v>135</v>
      </c>
      <c r="F337" s="98" t="s">
        <v>1255</v>
      </c>
      <c r="G337" s="98" t="s">
        <v>1250</v>
      </c>
      <c r="H337" s="98" t="s">
        <v>1218</v>
      </c>
      <c r="I337" s="98" t="s">
        <v>752</v>
      </c>
      <c r="J337" s="98" t="s">
        <v>1254</v>
      </c>
      <c r="K337" s="98">
        <v>-0.01</v>
      </c>
      <c r="L337" s="98" t="s">
        <v>754</v>
      </c>
    </row>
    <row r="338" spans="1:12" ht="15">
      <c r="A338" s="98" t="s">
        <v>1152</v>
      </c>
      <c r="B338" s="98" t="s">
        <v>1153</v>
      </c>
      <c r="C338" s="98" t="s">
        <v>746</v>
      </c>
      <c r="D338" s="98" t="s">
        <v>1046</v>
      </c>
      <c r="E338" s="98" t="s">
        <v>1267</v>
      </c>
      <c r="F338" s="98" t="s">
        <v>1268</v>
      </c>
      <c r="G338" s="98" t="s">
        <v>1250</v>
      </c>
      <c r="H338" s="98" t="s">
        <v>1218</v>
      </c>
      <c r="I338" s="98" t="s">
        <v>1047</v>
      </c>
      <c r="J338" s="98" t="s">
        <v>1254</v>
      </c>
      <c r="K338" s="98">
        <v>29550</v>
      </c>
      <c r="L338" s="98" t="s">
        <v>755</v>
      </c>
    </row>
    <row r="339" spans="1:12" ht="15">
      <c r="A339" s="98" t="s">
        <v>1152</v>
      </c>
      <c r="B339" s="98" t="s">
        <v>1153</v>
      </c>
      <c r="C339" s="98" t="s">
        <v>746</v>
      </c>
      <c r="D339" s="98" t="s">
        <v>756</v>
      </c>
      <c r="E339" s="98" t="s">
        <v>1267</v>
      </c>
      <c r="F339" s="98" t="s">
        <v>1268</v>
      </c>
      <c r="G339" s="98" t="s">
        <v>1250</v>
      </c>
      <c r="H339" s="98" t="s">
        <v>1218</v>
      </c>
      <c r="I339" s="98" t="s">
        <v>757</v>
      </c>
      <c r="J339" s="98" t="s">
        <v>1254</v>
      </c>
      <c r="K339" s="98">
        <v>22533.15</v>
      </c>
      <c r="L339" s="98" t="s">
        <v>758</v>
      </c>
    </row>
    <row r="340" spans="1:12" ht="15">
      <c r="A340" s="98" t="s">
        <v>1152</v>
      </c>
      <c r="B340" s="98" t="s">
        <v>1153</v>
      </c>
      <c r="C340" s="98" t="s">
        <v>746</v>
      </c>
      <c r="D340" s="98" t="s">
        <v>756</v>
      </c>
      <c r="E340" s="98" t="s">
        <v>135</v>
      </c>
      <c r="F340" s="98" t="s">
        <v>1255</v>
      </c>
      <c r="G340" s="98" t="s">
        <v>1250</v>
      </c>
      <c r="H340" s="98" t="s">
        <v>1218</v>
      </c>
      <c r="I340" s="98" t="s">
        <v>757</v>
      </c>
      <c r="J340" s="98" t="s">
        <v>1254</v>
      </c>
      <c r="K340" s="98">
        <v>-0.01</v>
      </c>
      <c r="L340" s="98" t="s">
        <v>759</v>
      </c>
    </row>
    <row r="341" spans="1:12" ht="15">
      <c r="A341" s="98" t="s">
        <v>1152</v>
      </c>
      <c r="B341" s="98" t="s">
        <v>1153</v>
      </c>
      <c r="C341" s="98" t="s">
        <v>746</v>
      </c>
      <c r="D341" s="98" t="s">
        <v>1106</v>
      </c>
      <c r="E341" s="98" t="s">
        <v>1267</v>
      </c>
      <c r="F341" s="98" t="s">
        <v>1268</v>
      </c>
      <c r="G341" s="98" t="s">
        <v>1250</v>
      </c>
      <c r="H341" s="98" t="s">
        <v>1218</v>
      </c>
      <c r="I341" s="98" t="s">
        <v>749</v>
      </c>
      <c r="J341" s="98" t="s">
        <v>1254</v>
      </c>
      <c r="K341" s="98">
        <v>16797.21</v>
      </c>
      <c r="L341" s="98" t="s">
        <v>760</v>
      </c>
    </row>
    <row r="342" spans="1:12" ht="15">
      <c r="A342" s="98" t="s">
        <v>1152</v>
      </c>
      <c r="B342" s="98" t="s">
        <v>1153</v>
      </c>
      <c r="C342" s="98" t="s">
        <v>746</v>
      </c>
      <c r="D342" s="98" t="s">
        <v>1106</v>
      </c>
      <c r="E342" s="98" t="s">
        <v>135</v>
      </c>
      <c r="F342" s="98" t="s">
        <v>1255</v>
      </c>
      <c r="G342" s="98" t="s">
        <v>1250</v>
      </c>
      <c r="H342" s="98" t="s">
        <v>1218</v>
      </c>
      <c r="I342" s="98" t="s">
        <v>749</v>
      </c>
      <c r="J342" s="98" t="s">
        <v>1254</v>
      </c>
      <c r="K342" s="98">
        <v>-0.01</v>
      </c>
      <c r="L342" s="98" t="s">
        <v>761</v>
      </c>
    </row>
    <row r="343" spans="1:12" ht="15">
      <c r="A343" s="98" t="s">
        <v>1152</v>
      </c>
      <c r="B343" s="98" t="s">
        <v>1157</v>
      </c>
      <c r="C343" s="98" t="s">
        <v>746</v>
      </c>
      <c r="D343" s="98" t="s">
        <v>762</v>
      </c>
      <c r="E343" s="98" t="s">
        <v>1271</v>
      </c>
      <c r="F343" s="98" t="s">
        <v>0</v>
      </c>
      <c r="G343" s="98" t="s">
        <v>1250</v>
      </c>
      <c r="H343" s="98" t="s">
        <v>1218</v>
      </c>
      <c r="I343" s="98" t="s">
        <v>763</v>
      </c>
      <c r="J343" s="98" t="s">
        <v>1254</v>
      </c>
      <c r="K343" s="98">
        <v>29734.91</v>
      </c>
      <c r="L343" s="98" t="s">
        <v>764</v>
      </c>
    </row>
    <row r="344" spans="1:12" ht="15">
      <c r="A344" s="98" t="s">
        <v>1152</v>
      </c>
      <c r="B344" s="98" t="s">
        <v>735</v>
      </c>
      <c r="C344" s="98" t="s">
        <v>746</v>
      </c>
      <c r="D344" s="98" t="s">
        <v>751</v>
      </c>
      <c r="E344" s="98" t="s">
        <v>509</v>
      </c>
      <c r="F344" s="98" t="s">
        <v>510</v>
      </c>
      <c r="G344" s="98" t="s">
        <v>1250</v>
      </c>
      <c r="H344" s="98" t="s">
        <v>1218</v>
      </c>
      <c r="I344" s="98" t="s">
        <v>752</v>
      </c>
      <c r="J344" s="98" t="s">
        <v>1254</v>
      </c>
      <c r="K344" s="98">
        <v>27950</v>
      </c>
      <c r="L344" s="98" t="s">
        <v>765</v>
      </c>
    </row>
    <row r="345" spans="1:12" ht="15">
      <c r="A345" s="98" t="s">
        <v>1152</v>
      </c>
      <c r="B345" s="98" t="s">
        <v>735</v>
      </c>
      <c r="C345" s="98" t="s">
        <v>746</v>
      </c>
      <c r="D345" s="98" t="s">
        <v>1046</v>
      </c>
      <c r="E345" s="98" t="s">
        <v>509</v>
      </c>
      <c r="F345" s="98" t="s">
        <v>510</v>
      </c>
      <c r="G345" s="98" t="s">
        <v>1250</v>
      </c>
      <c r="H345" s="98" t="s">
        <v>1218</v>
      </c>
      <c r="I345" s="98" t="s">
        <v>1047</v>
      </c>
      <c r="J345" s="98" t="s">
        <v>1254</v>
      </c>
      <c r="K345" s="98">
        <v>9850</v>
      </c>
      <c r="L345" s="98" t="s">
        <v>766</v>
      </c>
    </row>
    <row r="346" spans="1:12" ht="15">
      <c r="A346" s="98" t="s">
        <v>1152</v>
      </c>
      <c r="B346" s="98" t="s">
        <v>1157</v>
      </c>
      <c r="C346" s="98" t="s">
        <v>437</v>
      </c>
      <c r="D346" s="98" t="s">
        <v>767</v>
      </c>
      <c r="E346" s="98" t="s">
        <v>1271</v>
      </c>
      <c r="F346" s="98" t="s">
        <v>0</v>
      </c>
      <c r="G346" s="7" t="s">
        <v>31</v>
      </c>
      <c r="H346" s="7" t="s">
        <v>31</v>
      </c>
      <c r="I346" s="98" t="s">
        <v>768</v>
      </c>
      <c r="J346" s="98" t="s">
        <v>1254</v>
      </c>
      <c r="K346" s="98">
        <v>24405.57</v>
      </c>
      <c r="L346" s="98" t="s">
        <v>769</v>
      </c>
    </row>
    <row r="347" spans="1:12" ht="15">
      <c r="A347" s="98" t="s">
        <v>1152</v>
      </c>
      <c r="B347" s="98" t="s">
        <v>1157</v>
      </c>
      <c r="C347" s="98" t="s">
        <v>437</v>
      </c>
      <c r="D347" s="98" t="s">
        <v>767</v>
      </c>
      <c r="E347" s="98" t="s">
        <v>135</v>
      </c>
      <c r="F347" s="98" t="s">
        <v>1255</v>
      </c>
      <c r="G347" s="7" t="s">
        <v>31</v>
      </c>
      <c r="H347" s="7" t="s">
        <v>31</v>
      </c>
      <c r="I347" s="98" t="s">
        <v>768</v>
      </c>
      <c r="J347" s="98" t="s">
        <v>1254</v>
      </c>
      <c r="K347" s="98">
        <v>-0.01</v>
      </c>
      <c r="L347" s="98" t="s">
        <v>770</v>
      </c>
    </row>
    <row r="348" spans="1:12" ht="15">
      <c r="A348" s="98" t="s">
        <v>1152</v>
      </c>
      <c r="B348" s="98" t="s">
        <v>1154</v>
      </c>
      <c r="C348" s="98" t="s">
        <v>441</v>
      </c>
      <c r="D348" s="98" t="s">
        <v>1192</v>
      </c>
      <c r="E348" s="98" t="s">
        <v>1269</v>
      </c>
      <c r="F348" s="98" t="s">
        <v>1270</v>
      </c>
      <c r="G348" s="98" t="s">
        <v>1250</v>
      </c>
      <c r="H348" s="98" t="s">
        <v>1218</v>
      </c>
      <c r="I348" s="98" t="s">
        <v>771</v>
      </c>
      <c r="J348" s="98" t="s">
        <v>1254</v>
      </c>
      <c r="K348" s="98">
        <v>103163.25</v>
      </c>
      <c r="L348" s="98" t="s">
        <v>772</v>
      </c>
    </row>
    <row r="349" spans="1:12" ht="15">
      <c r="A349" s="98" t="s">
        <v>1152</v>
      </c>
      <c r="B349" s="98" t="s">
        <v>1153</v>
      </c>
      <c r="C349" s="98" t="s">
        <v>441</v>
      </c>
      <c r="D349" s="98" t="s">
        <v>773</v>
      </c>
      <c r="E349" s="98" t="s">
        <v>1267</v>
      </c>
      <c r="F349" s="98" t="s">
        <v>1268</v>
      </c>
      <c r="G349" s="98" t="s">
        <v>1250</v>
      </c>
      <c r="H349" s="98" t="s">
        <v>1218</v>
      </c>
      <c r="I349" s="98" t="s">
        <v>771</v>
      </c>
      <c r="J349" s="98" t="s">
        <v>1254</v>
      </c>
      <c r="K349" s="98">
        <v>23752.86</v>
      </c>
      <c r="L349" s="98" t="s">
        <v>774</v>
      </c>
    </row>
    <row r="350" spans="1:12" ht="15">
      <c r="A350" s="98" t="s">
        <v>1152</v>
      </c>
      <c r="B350" s="98" t="s">
        <v>1153</v>
      </c>
      <c r="C350" s="98" t="s">
        <v>441</v>
      </c>
      <c r="D350" s="98" t="s">
        <v>773</v>
      </c>
      <c r="E350" s="98" t="s">
        <v>135</v>
      </c>
      <c r="F350" s="98" t="s">
        <v>1255</v>
      </c>
      <c r="G350" s="98" t="s">
        <v>1250</v>
      </c>
      <c r="H350" s="98" t="s">
        <v>1218</v>
      </c>
      <c r="I350" s="98" t="s">
        <v>771</v>
      </c>
      <c r="J350" s="98" t="s">
        <v>1254</v>
      </c>
      <c r="K350" s="98">
        <v>-0.01</v>
      </c>
      <c r="L350" s="98" t="s">
        <v>775</v>
      </c>
    </row>
    <row r="351" spans="1:12" ht="15">
      <c r="A351" s="98" t="s">
        <v>1152</v>
      </c>
      <c r="B351" s="98" t="s">
        <v>1154</v>
      </c>
      <c r="C351" s="98" t="s">
        <v>448</v>
      </c>
      <c r="D351" s="98" t="s">
        <v>1254</v>
      </c>
      <c r="E351" s="98" t="s">
        <v>1099</v>
      </c>
      <c r="F351" s="98" t="s">
        <v>1100</v>
      </c>
      <c r="G351" s="7" t="s">
        <v>31</v>
      </c>
      <c r="H351" s="7" t="s">
        <v>31</v>
      </c>
      <c r="I351" s="98" t="s">
        <v>928</v>
      </c>
      <c r="J351" s="98" t="s">
        <v>1254</v>
      </c>
      <c r="K351" s="98">
        <v>15474.64</v>
      </c>
      <c r="L351" s="98" t="s">
        <v>776</v>
      </c>
    </row>
    <row r="352" spans="1:12" ht="15">
      <c r="A352" s="98" t="s">
        <v>1152</v>
      </c>
      <c r="B352" s="98" t="s">
        <v>1189</v>
      </c>
      <c r="C352" s="98" t="s">
        <v>449</v>
      </c>
      <c r="D352" s="98" t="s">
        <v>16</v>
      </c>
      <c r="E352" s="98" t="s">
        <v>1</v>
      </c>
      <c r="F352" s="98" t="s">
        <v>477</v>
      </c>
      <c r="G352" s="7" t="s">
        <v>31</v>
      </c>
      <c r="H352" s="7" t="s">
        <v>31</v>
      </c>
      <c r="I352" s="98" t="s">
        <v>1048</v>
      </c>
      <c r="J352" s="98" t="s">
        <v>1254</v>
      </c>
      <c r="K352" s="98">
        <v>4977.68</v>
      </c>
      <c r="L352" s="98" t="s">
        <v>777</v>
      </c>
    </row>
    <row r="353" spans="1:13" ht="15">
      <c r="A353" s="98" t="s">
        <v>1152</v>
      </c>
      <c r="B353" s="98" t="s">
        <v>1154</v>
      </c>
      <c r="C353" s="98" t="s">
        <v>778</v>
      </c>
      <c r="D353" s="98" t="s">
        <v>1201</v>
      </c>
      <c r="E353" s="98" t="s">
        <v>1269</v>
      </c>
      <c r="F353" s="98" t="s">
        <v>1270</v>
      </c>
      <c r="G353" s="7" t="s">
        <v>1249</v>
      </c>
      <c r="H353" s="98" t="s">
        <v>1218</v>
      </c>
      <c r="I353" s="98" t="s">
        <v>779</v>
      </c>
      <c r="J353" s="98" t="s">
        <v>1254</v>
      </c>
      <c r="K353" s="98">
        <v>279030.61</v>
      </c>
      <c r="L353" s="98" t="s">
        <v>780</v>
      </c>
    </row>
    <row r="354" spans="1:13" ht="15">
      <c r="A354" s="98" t="s">
        <v>1152</v>
      </c>
      <c r="B354" s="98" t="s">
        <v>1154</v>
      </c>
      <c r="C354" s="98" t="s">
        <v>778</v>
      </c>
      <c r="D354" s="98" t="s">
        <v>18</v>
      </c>
      <c r="E354" s="98" t="s">
        <v>1269</v>
      </c>
      <c r="F354" s="98" t="s">
        <v>1270</v>
      </c>
      <c r="G354" s="7" t="s">
        <v>31</v>
      </c>
      <c r="H354" s="7" t="s">
        <v>31</v>
      </c>
      <c r="I354" s="98" t="s">
        <v>1049</v>
      </c>
      <c r="J354" s="98" t="s">
        <v>1254</v>
      </c>
      <c r="K354" s="98">
        <v>2636.23</v>
      </c>
      <c r="L354" s="98" t="s">
        <v>781</v>
      </c>
    </row>
    <row r="355" spans="1:13" ht="15">
      <c r="A355" s="98" t="s">
        <v>1152</v>
      </c>
      <c r="B355" s="98" t="s">
        <v>1189</v>
      </c>
      <c r="C355" s="98" t="s">
        <v>778</v>
      </c>
      <c r="D355" s="98" t="s">
        <v>1200</v>
      </c>
      <c r="E355" s="98" t="s">
        <v>1</v>
      </c>
      <c r="F355" s="98" t="s">
        <v>477</v>
      </c>
      <c r="G355" s="7" t="s">
        <v>1249</v>
      </c>
      <c r="H355" s="98" t="s">
        <v>1218</v>
      </c>
      <c r="I355" s="98" t="s">
        <v>779</v>
      </c>
      <c r="J355" s="98" t="s">
        <v>1254</v>
      </c>
      <c r="K355" s="98">
        <v>8321.34</v>
      </c>
      <c r="L355" s="98" t="s">
        <v>782</v>
      </c>
    </row>
    <row r="356" spans="1:13" ht="15">
      <c r="A356" s="98" t="s">
        <v>1152</v>
      </c>
      <c r="B356" s="98" t="s">
        <v>1153</v>
      </c>
      <c r="C356" s="98" t="s">
        <v>778</v>
      </c>
      <c r="D356" s="98" t="s">
        <v>783</v>
      </c>
      <c r="E356" s="98" t="s">
        <v>1267</v>
      </c>
      <c r="F356" s="98" t="s">
        <v>1268</v>
      </c>
      <c r="G356" s="7" t="s">
        <v>1249</v>
      </c>
      <c r="H356" s="98" t="s">
        <v>1218</v>
      </c>
      <c r="I356" s="98" t="s">
        <v>779</v>
      </c>
      <c r="J356" s="98" t="s">
        <v>1254</v>
      </c>
      <c r="K356" s="98">
        <v>395885.03</v>
      </c>
      <c r="L356" s="98" t="s">
        <v>784</v>
      </c>
    </row>
    <row r="357" spans="1:13" ht="15">
      <c r="A357" s="98" t="s">
        <v>1152</v>
      </c>
      <c r="B357" s="98" t="s">
        <v>735</v>
      </c>
      <c r="C357" s="98" t="s">
        <v>778</v>
      </c>
      <c r="D357" s="98" t="s">
        <v>785</v>
      </c>
      <c r="E357" s="98" t="s">
        <v>509</v>
      </c>
      <c r="F357" s="98" t="s">
        <v>510</v>
      </c>
      <c r="G357" s="98" t="s">
        <v>1250</v>
      </c>
      <c r="H357" s="98" t="s">
        <v>1218</v>
      </c>
      <c r="I357" s="98" t="s">
        <v>786</v>
      </c>
      <c r="J357" s="98" t="s">
        <v>1254</v>
      </c>
      <c r="K357" s="98">
        <v>6469.54</v>
      </c>
      <c r="L357" s="98" t="s">
        <v>787</v>
      </c>
    </row>
    <row r="358" spans="1:13" ht="15">
      <c r="A358" s="98" t="s">
        <v>1152</v>
      </c>
      <c r="B358" s="98" t="s">
        <v>735</v>
      </c>
      <c r="C358" s="98" t="s">
        <v>778</v>
      </c>
      <c r="D358" s="98" t="s">
        <v>785</v>
      </c>
      <c r="E358" s="98" t="s">
        <v>135</v>
      </c>
      <c r="F358" s="98" t="s">
        <v>1255</v>
      </c>
      <c r="G358" s="98" t="s">
        <v>1250</v>
      </c>
      <c r="H358" s="98" t="s">
        <v>1218</v>
      </c>
      <c r="I358" s="98" t="s">
        <v>786</v>
      </c>
      <c r="J358" s="98" t="s">
        <v>1254</v>
      </c>
      <c r="K358" s="98">
        <v>-0.01</v>
      </c>
      <c r="L358" s="98" t="s">
        <v>788</v>
      </c>
    </row>
    <row r="359" spans="1:13" ht="15">
      <c r="A359" s="97" t="s">
        <v>1152</v>
      </c>
      <c r="B359" s="97" t="s">
        <v>1155</v>
      </c>
      <c r="C359" s="97" t="s">
        <v>452</v>
      </c>
      <c r="D359" s="97" t="s">
        <v>1196</v>
      </c>
      <c r="E359" s="97" t="s">
        <v>3</v>
      </c>
      <c r="F359" s="97" t="s">
        <v>102</v>
      </c>
      <c r="G359" s="32" t="s">
        <v>1250</v>
      </c>
      <c r="H359" s="32" t="s">
        <v>1218</v>
      </c>
      <c r="I359" s="97" t="s">
        <v>789</v>
      </c>
      <c r="J359" s="97" t="s">
        <v>1254</v>
      </c>
      <c r="K359" s="97">
        <v>40429</v>
      </c>
      <c r="L359" s="97" t="s">
        <v>790</v>
      </c>
      <c r="M359" s="51"/>
    </row>
    <row r="360" spans="1:13" ht="15">
      <c r="A360" s="97" t="s">
        <v>1152</v>
      </c>
      <c r="B360" s="97" t="s">
        <v>1155</v>
      </c>
      <c r="C360" s="97" t="s">
        <v>452</v>
      </c>
      <c r="D360" s="97" t="s">
        <v>112</v>
      </c>
      <c r="E360" s="97" t="s">
        <v>3</v>
      </c>
      <c r="F360" s="97" t="s">
        <v>102</v>
      </c>
      <c r="G360" s="32" t="s">
        <v>1250</v>
      </c>
      <c r="H360" s="32" t="s">
        <v>1218</v>
      </c>
      <c r="I360" s="97" t="s">
        <v>1052</v>
      </c>
      <c r="J360" s="97" t="s">
        <v>1254</v>
      </c>
      <c r="K360" s="97">
        <v>48167</v>
      </c>
      <c r="L360" s="97" t="s">
        <v>791</v>
      </c>
      <c r="M360" s="51"/>
    </row>
    <row r="361" spans="1:13" ht="15">
      <c r="A361" s="97" t="s">
        <v>1152</v>
      </c>
      <c r="B361" s="97" t="s">
        <v>1155</v>
      </c>
      <c r="C361" s="97" t="s">
        <v>452</v>
      </c>
      <c r="D361" s="97" t="s">
        <v>1194</v>
      </c>
      <c r="E361" s="97" t="s">
        <v>3</v>
      </c>
      <c r="F361" s="97" t="s">
        <v>102</v>
      </c>
      <c r="G361" s="32" t="s">
        <v>1250</v>
      </c>
      <c r="H361" s="32" t="s">
        <v>1218</v>
      </c>
      <c r="I361" s="97" t="s">
        <v>792</v>
      </c>
      <c r="J361" s="97" t="s">
        <v>1254</v>
      </c>
      <c r="K361" s="97">
        <v>38608</v>
      </c>
      <c r="L361" s="97" t="s">
        <v>793</v>
      </c>
      <c r="M361" s="51"/>
    </row>
    <row r="362" spans="1:13" ht="15">
      <c r="A362" s="97" t="s">
        <v>1152</v>
      </c>
      <c r="B362" s="97" t="s">
        <v>1155</v>
      </c>
      <c r="C362" s="97" t="s">
        <v>452</v>
      </c>
      <c r="D362" s="97" t="s">
        <v>1203</v>
      </c>
      <c r="E362" s="97" t="s">
        <v>3</v>
      </c>
      <c r="F362" s="97" t="s">
        <v>102</v>
      </c>
      <c r="G362" s="32" t="s">
        <v>1250</v>
      </c>
      <c r="H362" s="32" t="s">
        <v>1218</v>
      </c>
      <c r="I362" s="97" t="s">
        <v>794</v>
      </c>
      <c r="J362" s="97" t="s">
        <v>1254</v>
      </c>
      <c r="K362" s="97">
        <v>56838</v>
      </c>
      <c r="L362" s="97" t="s">
        <v>795</v>
      </c>
      <c r="M362" s="51"/>
    </row>
    <row r="363" spans="1:13" ht="15">
      <c r="A363" s="97" t="s">
        <v>1152</v>
      </c>
      <c r="B363" s="97" t="s">
        <v>1155</v>
      </c>
      <c r="C363" s="97" t="s">
        <v>452</v>
      </c>
      <c r="D363" s="97" t="s">
        <v>796</v>
      </c>
      <c r="E363" s="97" t="s">
        <v>3</v>
      </c>
      <c r="F363" s="97" t="s">
        <v>102</v>
      </c>
      <c r="G363" s="32" t="s">
        <v>1250</v>
      </c>
      <c r="H363" s="32" t="s">
        <v>1218</v>
      </c>
      <c r="I363" s="97" t="s">
        <v>797</v>
      </c>
      <c r="J363" s="97" t="s">
        <v>1254</v>
      </c>
      <c r="K363" s="97">
        <v>24763</v>
      </c>
      <c r="L363" s="97" t="s">
        <v>798</v>
      </c>
      <c r="M363" s="51"/>
    </row>
    <row r="364" spans="1:13" ht="15">
      <c r="A364" s="97" t="s">
        <v>1152</v>
      </c>
      <c r="B364" s="97" t="s">
        <v>1155</v>
      </c>
      <c r="C364" s="97" t="s">
        <v>452</v>
      </c>
      <c r="D364" s="97" t="s">
        <v>1202</v>
      </c>
      <c r="E364" s="97" t="s">
        <v>3</v>
      </c>
      <c r="F364" s="97" t="s">
        <v>102</v>
      </c>
      <c r="G364" s="32" t="s">
        <v>1250</v>
      </c>
      <c r="H364" s="32" t="s">
        <v>1218</v>
      </c>
      <c r="I364" s="97" t="s">
        <v>799</v>
      </c>
      <c r="J364" s="97" t="s">
        <v>1254</v>
      </c>
      <c r="K364" s="97">
        <v>132</v>
      </c>
      <c r="L364" s="97" t="s">
        <v>800</v>
      </c>
      <c r="M364" s="51"/>
    </row>
    <row r="365" spans="1:13" ht="15">
      <c r="A365" s="97" t="s">
        <v>1152</v>
      </c>
      <c r="B365" s="97" t="s">
        <v>1155</v>
      </c>
      <c r="C365" s="97" t="s">
        <v>452</v>
      </c>
      <c r="D365" s="97" t="s">
        <v>1205</v>
      </c>
      <c r="E365" s="97" t="s">
        <v>3</v>
      </c>
      <c r="F365" s="97" t="s">
        <v>102</v>
      </c>
      <c r="G365" s="32" t="s">
        <v>1250</v>
      </c>
      <c r="H365" s="32" t="s">
        <v>1218</v>
      </c>
      <c r="I365" s="97" t="s">
        <v>1206</v>
      </c>
      <c r="J365" s="97" t="s">
        <v>1254</v>
      </c>
      <c r="K365" s="97">
        <v>99818</v>
      </c>
      <c r="L365" s="97" t="s">
        <v>801</v>
      </c>
      <c r="M365" s="51"/>
    </row>
    <row r="366" spans="1:13" ht="15">
      <c r="A366" s="97" t="s">
        <v>1152</v>
      </c>
      <c r="B366" s="97" t="s">
        <v>1155</v>
      </c>
      <c r="C366" s="97" t="s">
        <v>452</v>
      </c>
      <c r="D366" s="97" t="s">
        <v>1193</v>
      </c>
      <c r="E366" s="97" t="s">
        <v>3</v>
      </c>
      <c r="F366" s="97" t="s">
        <v>102</v>
      </c>
      <c r="G366" s="32" t="s">
        <v>1250</v>
      </c>
      <c r="H366" s="32" t="s">
        <v>1218</v>
      </c>
      <c r="I366" s="97" t="s">
        <v>802</v>
      </c>
      <c r="J366" s="97" t="s">
        <v>1254</v>
      </c>
      <c r="K366" s="97">
        <v>27552</v>
      </c>
      <c r="L366" s="97" t="s">
        <v>803</v>
      </c>
      <c r="M366" s="51"/>
    </row>
    <row r="367" spans="1:13" ht="15">
      <c r="A367" s="97" t="s">
        <v>1152</v>
      </c>
      <c r="B367" s="97" t="s">
        <v>1155</v>
      </c>
      <c r="C367" s="97" t="s">
        <v>452</v>
      </c>
      <c r="D367" s="97" t="s">
        <v>1184</v>
      </c>
      <c r="E367" s="97" t="s">
        <v>3</v>
      </c>
      <c r="F367" s="97" t="s">
        <v>102</v>
      </c>
      <c r="G367" s="32" t="s">
        <v>1250</v>
      </c>
      <c r="H367" s="32" t="s">
        <v>1218</v>
      </c>
      <c r="I367" s="97" t="s">
        <v>1063</v>
      </c>
      <c r="J367" s="97" t="s">
        <v>1254</v>
      </c>
      <c r="K367" s="97">
        <v>20400</v>
      </c>
      <c r="L367" s="97" t="s">
        <v>804</v>
      </c>
      <c r="M367" s="51"/>
    </row>
    <row r="368" spans="1:13" ht="15">
      <c r="A368" s="97" t="s">
        <v>1152</v>
      </c>
      <c r="B368" s="97" t="s">
        <v>1155</v>
      </c>
      <c r="C368" s="97" t="s">
        <v>452</v>
      </c>
      <c r="D368" s="97" t="s">
        <v>805</v>
      </c>
      <c r="E368" s="97" t="s">
        <v>3</v>
      </c>
      <c r="F368" s="97" t="s">
        <v>102</v>
      </c>
      <c r="G368" s="32" t="s">
        <v>1250</v>
      </c>
      <c r="H368" s="32" t="s">
        <v>1218</v>
      </c>
      <c r="I368" s="97" t="s">
        <v>806</v>
      </c>
      <c r="J368" s="97" t="s">
        <v>1254</v>
      </c>
      <c r="K368" s="97">
        <v>6550</v>
      </c>
      <c r="L368" s="97" t="s">
        <v>807</v>
      </c>
      <c r="M368" s="51"/>
    </row>
    <row r="369" spans="1:13" ht="15">
      <c r="A369" s="97" t="s">
        <v>1152</v>
      </c>
      <c r="B369" s="97" t="s">
        <v>1155</v>
      </c>
      <c r="C369" s="97" t="s">
        <v>452</v>
      </c>
      <c r="D369" s="97" t="s">
        <v>1195</v>
      </c>
      <c r="E369" s="97" t="s">
        <v>3</v>
      </c>
      <c r="F369" s="97" t="s">
        <v>102</v>
      </c>
      <c r="G369" s="32" t="s">
        <v>1250</v>
      </c>
      <c r="H369" s="32" t="s">
        <v>1218</v>
      </c>
      <c r="I369" s="97" t="s">
        <v>1057</v>
      </c>
      <c r="J369" s="97" t="s">
        <v>1254</v>
      </c>
      <c r="K369" s="97">
        <v>125378</v>
      </c>
      <c r="L369" s="97" t="s">
        <v>808</v>
      </c>
      <c r="M369" s="51"/>
    </row>
    <row r="370" spans="1:13" ht="15">
      <c r="A370" s="97" t="s">
        <v>1152</v>
      </c>
      <c r="B370" s="97" t="s">
        <v>1155</v>
      </c>
      <c r="C370" s="97" t="s">
        <v>452</v>
      </c>
      <c r="D370" s="97" t="s">
        <v>111</v>
      </c>
      <c r="E370" s="97" t="s">
        <v>3</v>
      </c>
      <c r="F370" s="97" t="s">
        <v>102</v>
      </c>
      <c r="G370" s="32" t="s">
        <v>1250</v>
      </c>
      <c r="H370" s="32" t="s">
        <v>1218</v>
      </c>
      <c r="I370" s="97" t="s">
        <v>1064</v>
      </c>
      <c r="J370" s="97" t="s">
        <v>1254</v>
      </c>
      <c r="K370" s="97">
        <v>19586</v>
      </c>
      <c r="L370" s="97" t="s">
        <v>809</v>
      </c>
      <c r="M370" s="51"/>
    </row>
    <row r="371" spans="1:13" ht="15">
      <c r="A371" s="97" t="s">
        <v>1152</v>
      </c>
      <c r="B371" s="97" t="s">
        <v>1155</v>
      </c>
      <c r="C371" s="97" t="s">
        <v>452</v>
      </c>
      <c r="D371" s="97" t="s">
        <v>1110</v>
      </c>
      <c r="E371" s="97" t="s">
        <v>3</v>
      </c>
      <c r="F371" s="97" t="s">
        <v>102</v>
      </c>
      <c r="G371" s="32" t="s">
        <v>1250</v>
      </c>
      <c r="H371" s="32" t="s">
        <v>1218</v>
      </c>
      <c r="I371" s="97" t="s">
        <v>1058</v>
      </c>
      <c r="J371" s="97" t="s">
        <v>1254</v>
      </c>
      <c r="K371" s="97">
        <v>32714</v>
      </c>
      <c r="L371" s="97" t="s">
        <v>810</v>
      </c>
      <c r="M371" s="51"/>
    </row>
    <row r="372" spans="1:13" ht="15">
      <c r="A372" s="97" t="s">
        <v>1152</v>
      </c>
      <c r="B372" s="97" t="s">
        <v>1155</v>
      </c>
      <c r="C372" s="97" t="s">
        <v>452</v>
      </c>
      <c r="D372" s="97" t="s">
        <v>811</v>
      </c>
      <c r="E372" s="97" t="s">
        <v>3</v>
      </c>
      <c r="F372" s="97" t="s">
        <v>102</v>
      </c>
      <c r="G372" s="32" t="s">
        <v>1250</v>
      </c>
      <c r="H372" s="32" t="s">
        <v>1218</v>
      </c>
      <c r="I372" s="97" t="s">
        <v>812</v>
      </c>
      <c r="J372" s="97" t="s">
        <v>1254</v>
      </c>
      <c r="K372" s="97">
        <v>117463</v>
      </c>
      <c r="L372" s="97" t="s">
        <v>813</v>
      </c>
      <c r="M372" s="51"/>
    </row>
    <row r="373" spans="1:13" ht="15">
      <c r="A373" s="97" t="s">
        <v>1152</v>
      </c>
      <c r="B373" s="97" t="s">
        <v>1155</v>
      </c>
      <c r="C373" s="97" t="s">
        <v>452</v>
      </c>
      <c r="D373" s="97" t="s">
        <v>814</v>
      </c>
      <c r="E373" s="97" t="s">
        <v>3</v>
      </c>
      <c r="F373" s="97" t="s">
        <v>102</v>
      </c>
      <c r="G373" s="32" t="s">
        <v>1250</v>
      </c>
      <c r="H373" s="32" t="s">
        <v>1218</v>
      </c>
      <c r="I373" s="97" t="s">
        <v>815</v>
      </c>
      <c r="J373" s="97" t="s">
        <v>1254</v>
      </c>
      <c r="K373" s="97">
        <v>18340</v>
      </c>
      <c r="L373" s="97" t="s">
        <v>816</v>
      </c>
      <c r="M373" s="51"/>
    </row>
    <row r="374" spans="1:13" ht="15">
      <c r="A374" s="97" t="s">
        <v>1152</v>
      </c>
      <c r="B374" s="97" t="s">
        <v>1155</v>
      </c>
      <c r="C374" s="97" t="s">
        <v>452</v>
      </c>
      <c r="D374" s="97" t="s">
        <v>1208</v>
      </c>
      <c r="E374" s="97" t="s">
        <v>3</v>
      </c>
      <c r="F374" s="97" t="s">
        <v>102</v>
      </c>
      <c r="G374" s="32" t="s">
        <v>1250</v>
      </c>
      <c r="H374" s="32" t="s">
        <v>1218</v>
      </c>
      <c r="I374" s="97" t="s">
        <v>1061</v>
      </c>
      <c r="J374" s="97" t="s">
        <v>1254</v>
      </c>
      <c r="K374" s="97">
        <v>26413</v>
      </c>
      <c r="L374" s="97" t="s">
        <v>817</v>
      </c>
      <c r="M374" s="51"/>
    </row>
    <row r="375" spans="1:13" ht="15">
      <c r="A375" s="97" t="s">
        <v>1152</v>
      </c>
      <c r="B375" s="97" t="s">
        <v>1155</v>
      </c>
      <c r="C375" s="97" t="s">
        <v>452</v>
      </c>
      <c r="D375" s="97" t="s">
        <v>1209</v>
      </c>
      <c r="E375" s="97" t="s">
        <v>3</v>
      </c>
      <c r="F375" s="97" t="s">
        <v>102</v>
      </c>
      <c r="G375" s="32" t="s">
        <v>1250</v>
      </c>
      <c r="H375" s="32" t="s">
        <v>1218</v>
      </c>
      <c r="I375" s="97" t="s">
        <v>1062</v>
      </c>
      <c r="J375" s="97" t="s">
        <v>1254</v>
      </c>
      <c r="K375" s="97">
        <v>108712</v>
      </c>
      <c r="L375" s="97" t="s">
        <v>818</v>
      </c>
      <c r="M375" s="51"/>
    </row>
    <row r="376" spans="1:13" ht="15">
      <c r="A376" s="97" t="s">
        <v>1152</v>
      </c>
      <c r="B376" s="97" t="s">
        <v>1155</v>
      </c>
      <c r="C376" s="97" t="s">
        <v>452</v>
      </c>
      <c r="D376" s="97" t="s">
        <v>814</v>
      </c>
      <c r="E376" s="97" t="s">
        <v>3</v>
      </c>
      <c r="F376" s="97" t="s">
        <v>102</v>
      </c>
      <c r="G376" s="32" t="s">
        <v>1250</v>
      </c>
      <c r="H376" s="32" t="s">
        <v>1218</v>
      </c>
      <c r="I376" s="97" t="s">
        <v>815</v>
      </c>
      <c r="J376" s="97" t="s">
        <v>1254</v>
      </c>
      <c r="K376" s="97">
        <v>55589</v>
      </c>
      <c r="L376" s="97" t="s">
        <v>819</v>
      </c>
      <c r="M376" s="51"/>
    </row>
    <row r="377" spans="1:13" ht="15">
      <c r="A377" s="97" t="s">
        <v>1152</v>
      </c>
      <c r="B377" s="97" t="s">
        <v>1155</v>
      </c>
      <c r="C377" s="97" t="s">
        <v>452</v>
      </c>
      <c r="D377" s="97" t="s">
        <v>1207</v>
      </c>
      <c r="E377" s="97" t="s">
        <v>3</v>
      </c>
      <c r="F377" s="97" t="s">
        <v>102</v>
      </c>
      <c r="G377" s="32" t="s">
        <v>1250</v>
      </c>
      <c r="H377" s="32" t="s">
        <v>1218</v>
      </c>
      <c r="I377" s="97" t="s">
        <v>820</v>
      </c>
      <c r="J377" s="97" t="s">
        <v>1254</v>
      </c>
      <c r="K377" s="97">
        <v>63664</v>
      </c>
      <c r="L377" s="97" t="s">
        <v>821</v>
      </c>
      <c r="M377" s="51"/>
    </row>
    <row r="378" spans="1:13" s="4" customFormat="1" ht="16.5" thickBot="1">
      <c r="A378" s="100" t="s">
        <v>1111</v>
      </c>
      <c r="B378" s="100" t="s">
        <v>1067</v>
      </c>
      <c r="C378" s="100" t="s">
        <v>1254</v>
      </c>
      <c r="D378" s="100" t="s">
        <v>1254</v>
      </c>
      <c r="E378" s="100" t="s">
        <v>1254</v>
      </c>
      <c r="F378" s="100" t="s">
        <v>1254</v>
      </c>
      <c r="G378" s="100"/>
      <c r="H378" s="100"/>
      <c r="I378" s="100" t="s">
        <v>1254</v>
      </c>
      <c r="J378" s="100" t="s">
        <v>1254</v>
      </c>
      <c r="K378" s="45">
        <v>23516998.879999999</v>
      </c>
      <c r="L378" s="100" t="s">
        <v>821</v>
      </c>
    </row>
    <row r="379" spans="1:13" ht="15.75" thickTop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101">
        <f>+K378-SUM(K2:K377)</f>
        <v>0</v>
      </c>
      <c r="L379" s="7"/>
    </row>
    <row r="380" spans="1:13" ht="1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</row>
    <row r="381" spans="1:13" ht="1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</row>
    <row r="382" spans="1:13" ht="1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</row>
    <row r="383" spans="1:13" ht="1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</row>
    <row r="384" spans="1:13" ht="15">
      <c r="A384" s="7"/>
    </row>
    <row r="385" spans="1:13" ht="15">
      <c r="A385" s="7"/>
    </row>
    <row r="386" spans="1:13" ht="15.75">
      <c r="A386" s="7"/>
      <c r="I386" s="33" t="s">
        <v>1237</v>
      </c>
    </row>
    <row r="387" spans="1:13" ht="15">
      <c r="A387" s="7"/>
      <c r="I387" s="7" t="s">
        <v>1253</v>
      </c>
      <c r="K387" s="37">
        <f>SUMIF($H$17:$H$358,I387,$K$17:$K$358)</f>
        <v>457690.91000000003</v>
      </c>
    </row>
    <row r="388" spans="1:13" ht="15">
      <c r="A388" s="7"/>
      <c r="I388" s="7" t="s">
        <v>4</v>
      </c>
      <c r="K388" s="37">
        <f>SUMIF($H$17:$H$358,I388,$K$17:$K$358)</f>
        <v>0</v>
      </c>
    </row>
    <row r="389" spans="1:13" ht="15">
      <c r="A389" s="7"/>
      <c r="I389" s="7" t="s">
        <v>31</v>
      </c>
      <c r="K389" s="37">
        <f>SUMIF($H$17:$H$358,I389,$K$17:$K$358)</f>
        <v>529868.98</v>
      </c>
    </row>
    <row r="390" spans="1:13" ht="15">
      <c r="A390" s="7"/>
      <c r="I390" s="7" t="s">
        <v>1218</v>
      </c>
      <c r="K390" s="37">
        <f>SUMIF($H$17:$H$358,I390,$K$17:$K$358)</f>
        <v>22258799.989999983</v>
      </c>
    </row>
    <row r="391" spans="1:13" ht="15">
      <c r="A391" s="7"/>
      <c r="I391" s="7" t="s">
        <v>150</v>
      </c>
      <c r="K391" s="37">
        <f>SUMIF($H$17:$H$358,I391,$K$17:$K$358)</f>
        <v>0</v>
      </c>
    </row>
    <row r="392" spans="1:13" ht="15.75" thickBot="1">
      <c r="A392" s="7"/>
      <c r="K392" s="40">
        <f>SUBTOTAL(9,K387:K391)</f>
        <v>23246359.879999984</v>
      </c>
    </row>
    <row r="393" spans="1:13" ht="15.75" thickTop="1">
      <c r="A393" s="7"/>
      <c r="K393" s="39"/>
    </row>
    <row r="394" spans="1:13" ht="15.75">
      <c r="A394" s="7"/>
      <c r="I394" s="33" t="s">
        <v>1238</v>
      </c>
      <c r="K394" s="39"/>
    </row>
    <row r="395" spans="1:13" ht="15">
      <c r="A395" s="7"/>
      <c r="I395" s="7" t="s">
        <v>1253</v>
      </c>
      <c r="K395" s="37">
        <f>SUMIF($H$2:$H$378,I395,$K$2:$K$378)</f>
        <v>457690.91000000003</v>
      </c>
      <c r="L395" s="9"/>
    </row>
    <row r="396" spans="1:13" ht="15">
      <c r="A396" s="7"/>
      <c r="I396" s="7" t="s">
        <v>4</v>
      </c>
      <c r="K396" s="37">
        <f>SUMIF($H$2:$H$378,I396,$K$2:$K$378)</f>
        <v>0</v>
      </c>
    </row>
    <row r="397" spans="1:13" ht="15">
      <c r="A397" s="7"/>
      <c r="I397" s="7" t="s">
        <v>31</v>
      </c>
      <c r="K397" s="37">
        <f>SUMIF($H$2:$H$378,I397,$K$2:$K$378)</f>
        <v>529868.98</v>
      </c>
    </row>
    <row r="398" spans="1:13" ht="15">
      <c r="A398" s="7"/>
      <c r="I398" s="7" t="s">
        <v>1218</v>
      </c>
      <c r="K398" s="37">
        <f>SUMIF($H$2:$H$378,I398,$K$2:$K$378)</f>
        <v>22529438.98999998</v>
      </c>
      <c r="L398" s="9"/>
    </row>
    <row r="399" spans="1:13" ht="15">
      <c r="A399" s="7"/>
      <c r="I399" s="7" t="s">
        <v>150</v>
      </c>
      <c r="K399" s="37">
        <f>SUMIF($H$2:$H$378,I399,$K$2:$K$378)</f>
        <v>0</v>
      </c>
      <c r="L399" s="9"/>
    </row>
    <row r="400" spans="1:13" ht="15.75" thickBot="1">
      <c r="A400" s="7"/>
      <c r="K400" s="40">
        <f>SUBTOTAL(9,K395:K399)</f>
        <v>23516998.87999998</v>
      </c>
      <c r="L400" s="58">
        <f>K378-K400</f>
        <v>0</v>
      </c>
      <c r="M400" t="s">
        <v>1239</v>
      </c>
    </row>
    <row r="401" spans="1:15" ht="15.75" thickTop="1">
      <c r="A401" s="7"/>
      <c r="M401" s="9"/>
    </row>
    <row r="402" spans="1:15" ht="15.75">
      <c r="A402" s="7"/>
      <c r="I402" s="34" t="s">
        <v>1239</v>
      </c>
      <c r="J402" s="35"/>
      <c r="K402" s="35"/>
    </row>
    <row r="403" spans="1:15" ht="15">
      <c r="A403" s="7"/>
      <c r="I403" s="36" t="s">
        <v>1129</v>
      </c>
      <c r="J403" s="35"/>
      <c r="K403" s="59">
        <f>+K392-K400</f>
        <v>-270638.99999999627</v>
      </c>
    </row>
    <row r="404" spans="1:15" ht="15">
      <c r="A404" s="7"/>
      <c r="I404" s="36" t="s">
        <v>1133</v>
      </c>
      <c r="J404" s="35"/>
      <c r="K404" s="59">
        <f>+SUM(K2:K16)+SUM(K359:K377)</f>
        <v>270639</v>
      </c>
    </row>
    <row r="405" spans="1:15" ht="15.75" thickBot="1">
      <c r="A405" s="7"/>
      <c r="I405" s="35"/>
      <c r="J405" s="35"/>
      <c r="K405" s="60">
        <f>SUM(K403:K404)</f>
        <v>3.7252902984619141E-9</v>
      </c>
    </row>
    <row r="406" spans="1:15" ht="15.75" thickTop="1">
      <c r="A406" s="7"/>
    </row>
    <row r="407" spans="1:15" ht="15">
      <c r="A407" s="7"/>
    </row>
    <row r="408" spans="1:15" ht="15">
      <c r="A408" s="7"/>
    </row>
    <row r="409" spans="1:15" ht="15">
      <c r="A409" s="7"/>
    </row>
    <row r="410" spans="1:15" ht="15">
      <c r="A410" s="7"/>
    </row>
    <row r="411" spans="1:15" ht="15">
      <c r="A411" s="7"/>
      <c r="K411" s="103">
        <v>41061</v>
      </c>
      <c r="L411" s="4"/>
      <c r="M411" s="103">
        <v>40969</v>
      </c>
      <c r="N411" s="4"/>
      <c r="O411" s="103" t="s">
        <v>822</v>
      </c>
    </row>
    <row r="412" spans="1:15" ht="15">
      <c r="A412" s="7"/>
    </row>
    <row r="413" spans="1:15" ht="15">
      <c r="A413" s="7"/>
      <c r="I413" s="64"/>
      <c r="J413" s="64"/>
      <c r="K413" s="64"/>
      <c r="M413" s="99"/>
    </row>
    <row r="414" spans="1:15" ht="15">
      <c r="A414" s="7"/>
      <c r="I414" s="65" t="s">
        <v>1240</v>
      </c>
      <c r="J414" s="64"/>
      <c r="K414" s="66">
        <f>K396+K397+K398</f>
        <v>23059307.96999998</v>
      </c>
      <c r="M414" s="39">
        <v>13351792.290000001</v>
      </c>
      <c r="O414" s="57">
        <f>K414-M414</f>
        <v>9707515.6799999792</v>
      </c>
    </row>
    <row r="415" spans="1:15" ht="15">
      <c r="A415" s="7"/>
      <c r="I415" s="65" t="s">
        <v>1241</v>
      </c>
      <c r="J415" s="64"/>
      <c r="K415" s="66">
        <f>K395</f>
        <v>457690.91000000003</v>
      </c>
      <c r="M415" s="39">
        <v>457690.91</v>
      </c>
      <c r="O415" s="57">
        <f t="shared" ref="O415:O422" si="0">K415-M415</f>
        <v>0</v>
      </c>
    </row>
    <row r="416" spans="1:15" ht="16.5" thickBot="1">
      <c r="A416" s="7"/>
      <c r="I416" s="67" t="s">
        <v>1248</v>
      </c>
      <c r="J416" s="68"/>
      <c r="K416" s="69">
        <f>SUM(K414:K415)</f>
        <v>23516998.87999998</v>
      </c>
      <c r="M416" s="39"/>
      <c r="O416" s="57"/>
    </row>
    <row r="417" spans="1:15" ht="15.75" thickTop="1">
      <c r="A417" s="7"/>
      <c r="I417" s="64"/>
      <c r="J417" s="64"/>
      <c r="K417" s="70"/>
      <c r="M417" s="39"/>
      <c r="O417" s="57"/>
    </row>
    <row r="418" spans="1:15" ht="15">
      <c r="A418" s="7"/>
      <c r="I418" s="64"/>
      <c r="J418" s="64"/>
      <c r="K418" s="70"/>
      <c r="M418" s="39"/>
      <c r="O418" s="57"/>
    </row>
    <row r="419" spans="1:15" ht="15">
      <c r="A419" s="7"/>
      <c r="I419" s="71" t="s">
        <v>1249</v>
      </c>
      <c r="J419" s="72"/>
      <c r="K419" s="66">
        <f>SUMIF($G$2:$G$378,I419,$K$2:$K$378)</f>
        <v>15831284.519999998</v>
      </c>
      <c r="M419" s="39">
        <v>9926160.8699999992</v>
      </c>
      <c r="O419" s="57">
        <f t="shared" si="0"/>
        <v>5905123.6499999985</v>
      </c>
    </row>
    <row r="420" spans="1:15" ht="15">
      <c r="A420" s="7"/>
      <c r="I420" s="73" t="s">
        <v>1250</v>
      </c>
      <c r="J420" s="74"/>
      <c r="K420" s="66">
        <f>SUMIF($G$2:$G$378,I420,$K$2:$K$378)</f>
        <v>6698154.4700000053</v>
      </c>
      <c r="M420" s="39">
        <v>3132412.69</v>
      </c>
      <c r="O420" s="57">
        <f t="shared" si="0"/>
        <v>3565741.7800000054</v>
      </c>
    </row>
    <row r="421" spans="1:15" ht="15">
      <c r="A421" s="7"/>
      <c r="I421" s="75" t="s">
        <v>31</v>
      </c>
      <c r="J421" s="76"/>
      <c r="K421" s="66">
        <f>SUMIF($G$2:$G$378,I421,$K$2:$K$378)</f>
        <v>529868.98</v>
      </c>
      <c r="M421" s="39">
        <v>293218.73</v>
      </c>
      <c r="O421" s="57">
        <f t="shared" si="0"/>
        <v>236650.25</v>
      </c>
    </row>
    <row r="422" spans="1:15" ht="15">
      <c r="A422" s="7"/>
      <c r="I422" s="73" t="s">
        <v>1253</v>
      </c>
      <c r="J422" s="74"/>
      <c r="K422" s="66">
        <f>SUMIF($G$2:$G$378,I422,$K$2:$K$378)</f>
        <v>457690.91000000003</v>
      </c>
      <c r="M422" s="39">
        <v>457690.91</v>
      </c>
      <c r="O422" s="57">
        <f t="shared" si="0"/>
        <v>0</v>
      </c>
    </row>
    <row r="423" spans="1:15" ht="16.5" thickBot="1">
      <c r="A423" s="7"/>
      <c r="I423" s="67" t="s">
        <v>1248</v>
      </c>
      <c r="J423" s="68"/>
      <c r="K423" s="69">
        <f>SUM(K419:K422)</f>
        <v>23516998.880000003</v>
      </c>
      <c r="L423" s="58">
        <f>K423-K400</f>
        <v>0</v>
      </c>
      <c r="M423" s="102">
        <f>SUM(M419:M422)</f>
        <v>13809483.199999999</v>
      </c>
      <c r="O423" s="102">
        <f>SUM(O419:O422)</f>
        <v>9707515.6800000034</v>
      </c>
    </row>
    <row r="424" spans="1:15" ht="15.75" thickTop="1">
      <c r="A424" s="7"/>
      <c r="I424" s="64"/>
      <c r="J424" s="64"/>
      <c r="K424" s="64"/>
      <c r="M424" s="57"/>
    </row>
    <row r="425" spans="1:15" ht="15">
      <c r="A425" s="7"/>
      <c r="I425" s="64"/>
      <c r="J425" s="64"/>
      <c r="K425" s="64"/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4"/>
  <sheetViews>
    <sheetView rightToLeft="1" zoomScale="90" zoomScaleNormal="100" workbookViewId="0">
      <pane xSplit="1" ySplit="4" topLeftCell="G5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2.75"/>
  <cols>
    <col min="1" max="1" width="10.5703125" bestFit="1" customWidth="1"/>
    <col min="2" max="2" width="15.5703125" bestFit="1" customWidth="1"/>
    <col min="3" max="3" width="14.28515625" bestFit="1" customWidth="1"/>
    <col min="4" max="4" width="14.85546875" bestFit="1" customWidth="1"/>
    <col min="5" max="5" width="15.5703125" bestFit="1" customWidth="1"/>
    <col min="6" max="6" width="15.5703125" customWidth="1"/>
    <col min="7" max="7" width="14.85546875" bestFit="1" customWidth="1"/>
    <col min="8" max="8" width="15" bestFit="1" customWidth="1"/>
    <col min="9" max="9" width="16.28515625" bestFit="1" customWidth="1"/>
    <col min="10" max="11" width="13.5703125" bestFit="1" customWidth="1"/>
    <col min="12" max="12" width="14.28515625" bestFit="1" customWidth="1"/>
    <col min="13" max="14" width="13.5703125" bestFit="1" customWidth="1"/>
    <col min="15" max="15" width="17.7109375" bestFit="1" customWidth="1"/>
    <col min="16" max="17" width="15.5703125" bestFit="1" customWidth="1"/>
    <col min="18" max="18" width="3.140625" customWidth="1"/>
    <col min="19" max="19" width="12.5703125" bestFit="1" customWidth="1"/>
    <col min="20" max="21" width="15.5703125" bestFit="1" customWidth="1"/>
    <col min="22" max="22" width="13.85546875" bestFit="1" customWidth="1"/>
  </cols>
  <sheetData>
    <row r="1" spans="1:21">
      <c r="B1" s="212" t="s">
        <v>32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21">
      <c r="B2" s="213" t="s">
        <v>1249</v>
      </c>
      <c r="C2" s="213"/>
      <c r="D2" s="213"/>
      <c r="E2" s="213"/>
      <c r="F2" s="213"/>
      <c r="G2" s="213"/>
      <c r="H2" s="214" t="s">
        <v>1250</v>
      </c>
      <c r="I2" s="214"/>
      <c r="J2" s="214"/>
      <c r="K2" s="214"/>
      <c r="L2" s="214"/>
      <c r="M2" s="214"/>
      <c r="N2" s="214"/>
      <c r="O2" s="214"/>
      <c r="P2" s="214"/>
    </row>
    <row r="3" spans="1:21">
      <c r="A3" t="s">
        <v>1101</v>
      </c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294553471.15000015</v>
      </c>
      <c r="C5" s="9">
        <v>58559039.450000003</v>
      </c>
      <c r="D5" s="9">
        <v>31627574.079999961</v>
      </c>
      <c r="E5" s="9">
        <v>175238136.72999999</v>
      </c>
      <c r="F5" s="9">
        <v>10277419.170000002</v>
      </c>
      <c r="G5" s="9">
        <v>1179807.45</v>
      </c>
      <c r="H5" s="9">
        <f>142289412.86-603750</f>
        <v>141685662.86000001</v>
      </c>
      <c r="I5" s="9">
        <v>0</v>
      </c>
      <c r="J5" s="9">
        <v>0</v>
      </c>
      <c r="K5" s="9">
        <v>6216760.2400000002</v>
      </c>
      <c r="L5" s="9">
        <v>2449659.33</v>
      </c>
      <c r="M5" s="9">
        <v>9161503.1600000001</v>
      </c>
      <c r="N5" s="9">
        <v>489740</v>
      </c>
      <c r="O5" s="9">
        <f>38887029.1699+603750</f>
        <v>39490779.1699</v>
      </c>
      <c r="P5" s="9">
        <v>2011780</v>
      </c>
      <c r="Q5" s="9">
        <v>772941332.78989971</v>
      </c>
      <c r="S5" s="9">
        <f>408764-T5</f>
        <v>295542</v>
      </c>
      <c r="T5" s="9">
        <v>113222</v>
      </c>
      <c r="U5" s="9">
        <f>SUM(Q5:T5)</f>
        <v>773350096.78989971</v>
      </c>
    </row>
    <row r="6" spans="1:21">
      <c r="A6" s="4" t="s">
        <v>1251</v>
      </c>
      <c r="B6" s="9">
        <v>8983998.2699999996</v>
      </c>
      <c r="C6" s="9">
        <v>4938925</v>
      </c>
      <c r="D6" s="9"/>
      <c r="E6" s="9">
        <v>33088033.420000002</v>
      </c>
      <c r="F6" s="9"/>
      <c r="G6" s="9"/>
      <c r="H6" s="9">
        <v>22113316.359999999</v>
      </c>
      <c r="I6" s="9"/>
      <c r="J6" s="9"/>
      <c r="K6" s="9">
        <v>3941564.88</v>
      </c>
      <c r="L6" s="9"/>
      <c r="M6" s="9">
        <f>7196520.85+2522160.84</f>
        <v>9718681.6899999995</v>
      </c>
      <c r="N6" s="9">
        <v>134030</v>
      </c>
      <c r="O6" s="9">
        <v>522172.73</v>
      </c>
      <c r="P6" s="9"/>
      <c r="Q6" s="9">
        <f>SUM(B6:P6)</f>
        <v>83440722.349999994</v>
      </c>
      <c r="U6" s="9">
        <f>Q6+S6+T6</f>
        <v>83440722.349999994</v>
      </c>
    </row>
    <row r="7" spans="1:21">
      <c r="A7" s="4" t="s">
        <v>47</v>
      </c>
      <c r="B7" s="9">
        <v>1532836.13</v>
      </c>
      <c r="C7" s="9">
        <v>-58346.57</v>
      </c>
      <c r="D7" s="9">
        <v>46429.32</v>
      </c>
      <c r="E7" s="9">
        <v>-512484.13</v>
      </c>
      <c r="F7" s="9">
        <v>-135337.48000000001</v>
      </c>
      <c r="G7" s="9">
        <v>-38894.75</v>
      </c>
      <c r="H7" s="9">
        <v>1956778.22</v>
      </c>
      <c r="I7" s="9"/>
      <c r="J7" s="9"/>
      <c r="K7" s="9">
        <v>-414295.94</v>
      </c>
      <c r="L7" s="9">
        <v>-71073.960000000006</v>
      </c>
      <c r="M7" s="9">
        <v>-8827.49</v>
      </c>
      <c r="N7" s="9">
        <v>36830</v>
      </c>
      <c r="O7" s="9">
        <v>1517726.29</v>
      </c>
      <c r="P7" s="9">
        <v>7600</v>
      </c>
      <c r="Q7" s="9">
        <f>SUM(B7:P7)</f>
        <v>3858939.6399999997</v>
      </c>
      <c r="S7" s="9">
        <f>'[4]התאמה חודשית'!B73-S5-T7-T5</f>
        <v>153941.85999999999</v>
      </c>
      <c r="T7" s="9">
        <f>'[4]התאמה חודשית'!F12-T5</f>
        <v>-113222</v>
      </c>
      <c r="U7" s="9">
        <f>Q7+S7+T7</f>
        <v>3899659.4999999995</v>
      </c>
    </row>
    <row r="8" spans="1:21">
      <c r="A8" s="4" t="s">
        <v>1252</v>
      </c>
      <c r="B8" s="9">
        <v>-22401504.649999999</v>
      </c>
      <c r="C8" s="9">
        <v>-4980000</v>
      </c>
      <c r="D8" s="9"/>
      <c r="E8" s="9">
        <v>-10886600.17</v>
      </c>
      <c r="F8" s="9"/>
      <c r="G8" s="9"/>
      <c r="H8" s="9">
        <f>-12641371.83+603750-2450000</f>
        <v>-14487621.83</v>
      </c>
      <c r="I8" s="9"/>
      <c r="J8" s="9"/>
      <c r="K8" s="9"/>
      <c r="L8" s="9"/>
      <c r="M8" s="9">
        <v>-3269646.54</v>
      </c>
      <c r="N8" s="9"/>
      <c r="O8" s="9">
        <v>-15984.12</v>
      </c>
      <c r="P8" s="9"/>
      <c r="Q8" s="9">
        <f>SUM(B8:P8)</f>
        <v>-56041357.309999995</v>
      </c>
      <c r="U8" s="9">
        <f>Q8+S8+T8</f>
        <v>-56041357.309999995</v>
      </c>
    </row>
    <row r="9" spans="1:21" s="12" customFormat="1">
      <c r="A9" s="11" t="s">
        <v>48</v>
      </c>
      <c r="B9" s="13">
        <v>1050599</v>
      </c>
      <c r="C9" s="13">
        <v>17753</v>
      </c>
      <c r="D9" s="13"/>
      <c r="E9" s="13">
        <v>41728</v>
      </c>
      <c r="F9" s="13"/>
      <c r="G9" s="13"/>
      <c r="H9" s="13">
        <f>738564+72160.84-4193</f>
        <v>806531.84</v>
      </c>
      <c r="I9" s="13"/>
      <c r="J9" s="13"/>
      <c r="K9" s="13"/>
      <c r="L9" s="13"/>
      <c r="M9" s="13">
        <v>145270</v>
      </c>
      <c r="N9" s="13"/>
      <c r="O9" s="13">
        <v>1575</v>
      </c>
      <c r="P9" s="13"/>
      <c r="Q9" s="13">
        <f>SUM(B9:P9)</f>
        <v>2063456.8399999999</v>
      </c>
      <c r="U9" s="13">
        <f>Q9+S9+T9</f>
        <v>2063456.8399999999</v>
      </c>
    </row>
    <row r="10" spans="1:21">
      <c r="A10" s="4" t="s">
        <v>49</v>
      </c>
      <c r="B10" s="9">
        <f t="shared" ref="B10:T10" si="0">SUM(B5:B9)</f>
        <v>283719399.90000015</v>
      </c>
      <c r="C10" s="9">
        <f t="shared" si="0"/>
        <v>58477370.880000003</v>
      </c>
      <c r="D10" s="9">
        <f t="shared" si="0"/>
        <v>31674003.399999961</v>
      </c>
      <c r="E10" s="9">
        <f t="shared" si="0"/>
        <v>196968813.84999999</v>
      </c>
      <c r="F10" s="9">
        <f t="shared" si="0"/>
        <v>10142081.690000001</v>
      </c>
      <c r="G10" s="9">
        <f t="shared" si="0"/>
        <v>1140912.7</v>
      </c>
      <c r="H10" s="9">
        <f t="shared" si="0"/>
        <v>152074667.45000002</v>
      </c>
      <c r="I10" s="9">
        <f t="shared" si="0"/>
        <v>0</v>
      </c>
      <c r="J10" s="9">
        <f t="shared" si="0"/>
        <v>0</v>
      </c>
      <c r="K10" s="9">
        <f t="shared" si="0"/>
        <v>9744029.1800000016</v>
      </c>
      <c r="L10" s="9">
        <f t="shared" si="0"/>
        <v>2378585.37</v>
      </c>
      <c r="M10" s="9">
        <f t="shared" si="0"/>
        <v>15746980.820000004</v>
      </c>
      <c r="N10" s="9">
        <f t="shared" si="0"/>
        <v>660600</v>
      </c>
      <c r="O10" s="9">
        <f t="shared" si="0"/>
        <v>41516269.069899999</v>
      </c>
      <c r="P10" s="9">
        <f t="shared" si="0"/>
        <v>2019380</v>
      </c>
      <c r="Q10" s="9">
        <f t="shared" si="0"/>
        <v>806263094.30989981</v>
      </c>
      <c r="S10" s="9">
        <f t="shared" si="0"/>
        <v>449483.86</v>
      </c>
      <c r="T10" s="9">
        <f t="shared" si="0"/>
        <v>0</v>
      </c>
      <c r="U10" s="9">
        <f>SUM(U5:U9)</f>
        <v>806712578.16989982</v>
      </c>
    </row>
    <row r="11" spans="1:21">
      <c r="A11" s="4" t="s">
        <v>50</v>
      </c>
      <c r="B11" s="13">
        <f>'[4]התאמה חודשית'!E6</f>
        <v>283719399.89999998</v>
      </c>
      <c r="C11" s="13">
        <f>'[4]התאמה חודשית'!E9</f>
        <v>58477370.880000003</v>
      </c>
      <c r="D11" s="13">
        <f>'[4]התאמה חודשית'!E18</f>
        <v>31674003.399999999</v>
      </c>
      <c r="E11" s="13">
        <f>'[4]התאמה חודשית'!E19</f>
        <v>196968813.84999999</v>
      </c>
      <c r="F11" s="13">
        <f>+'[4]התאמה חודשית'!E15</f>
        <v>10142081.689999999</v>
      </c>
      <c r="G11" s="13">
        <f>+'[4]התאמה חודשית'!E17</f>
        <v>1140912.7</v>
      </c>
      <c r="H11" s="13">
        <f>'[4]התאמה חודשית'!E7</f>
        <v>152074667.44999999</v>
      </c>
      <c r="I11" s="13">
        <f>'[4]התאמה חודשית'!E8</f>
        <v>0</v>
      </c>
      <c r="J11" s="13">
        <f>'[4]התאמה חודשית'!E20</f>
        <v>0</v>
      </c>
      <c r="K11" s="13">
        <f>'[4]התאמה חודשית'!E14</f>
        <v>9744029.1799999997</v>
      </c>
      <c r="L11" s="13">
        <f>'[4]התאמה חודשית'!E16</f>
        <v>2378585.37</v>
      </c>
      <c r="M11" s="13">
        <f>'[4]התאמה חודשית'!E10</f>
        <v>15746980.82</v>
      </c>
      <c r="N11" s="13">
        <f>'[4]התאמה חודשית'!E11</f>
        <v>660600</v>
      </c>
      <c r="O11" s="13">
        <f>'[4]התאמה חודשית'!E12</f>
        <v>41516269.07</v>
      </c>
      <c r="P11" s="13">
        <f>'[4]התאמה חודשית'!E13</f>
        <v>2019380</v>
      </c>
      <c r="Q11" s="13">
        <f>'[4]התאמה חודשית'!E22</f>
        <v>806263094.31000006</v>
      </c>
      <c r="U11" s="5">
        <f>'[4]התאמה חודשית'!G22</f>
        <v>806712578.31000006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-3.7252902984619141E-8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-1.0000169277191162E-4</v>
      </c>
      <c r="P12" s="9">
        <f>P10-P11</f>
        <v>0</v>
      </c>
      <c r="Q12" s="9">
        <f>Q10-Q11</f>
        <v>-1.0025501251220703E-4</v>
      </c>
      <c r="U12" s="9">
        <f>U10-U11</f>
        <v>-0.14010024070739746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3" t="s">
        <v>1246</v>
      </c>
      <c r="C14" s="213"/>
      <c r="D14" s="213"/>
      <c r="E14" s="213"/>
      <c r="F14" s="213"/>
      <c r="G14" s="214" t="s">
        <v>1247</v>
      </c>
      <c r="H14" s="214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K15" s="10">
        <v>188200023</v>
      </c>
      <c r="L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I16" s="12" t="s">
        <v>1248</v>
      </c>
      <c r="K16" s="12" t="s">
        <v>55</v>
      </c>
      <c r="L16" s="12" t="s">
        <v>1248</v>
      </c>
    </row>
    <row r="17" spans="1:15">
      <c r="A17" s="4" t="s">
        <v>46</v>
      </c>
      <c r="B17" s="9">
        <f>5712928.65+476750+1648644.36-444030-190880</f>
        <v>7203413.0100000007</v>
      </c>
      <c r="C17" s="9">
        <f>54197148.77+444030+190880-476750-1648644.36</f>
        <v>52706664.410000004</v>
      </c>
      <c r="D17" s="9">
        <v>135661.12</v>
      </c>
      <c r="E17" s="9">
        <v>0</v>
      </c>
      <c r="F17" s="9">
        <v>-3.6237679523765109E-13</v>
      </c>
      <c r="G17" s="9">
        <v>5393625.9100000001</v>
      </c>
      <c r="H17" s="9">
        <v>8390034.4400000013</v>
      </c>
      <c r="I17" s="9">
        <v>73829398.890000001</v>
      </c>
      <c r="J17" s="9"/>
      <c r="K17" s="9">
        <v>69469</v>
      </c>
      <c r="L17" s="9">
        <f>SUM(I17:K17)</f>
        <v>73898867.890000001</v>
      </c>
      <c r="O17" s="6"/>
    </row>
    <row r="18" spans="1:15">
      <c r="A18" s="4" t="s">
        <v>1251</v>
      </c>
      <c r="B18" s="9">
        <f>52871+52920+49176+53222+45116.5</f>
        <v>253305.5</v>
      </c>
      <c r="C18" s="9">
        <f>1982228-444030-190880</f>
        <v>1347318</v>
      </c>
      <c r="D18" s="9"/>
      <c r="E18" s="9"/>
      <c r="F18" s="9"/>
      <c r="G18" s="9"/>
      <c r="H18" s="9"/>
      <c r="I18" s="9">
        <f>SUM(B18:H18)</f>
        <v>1600623.5</v>
      </c>
      <c r="J18" s="9"/>
      <c r="L18" s="9">
        <f>I18+K18</f>
        <v>1600623.5</v>
      </c>
      <c r="O18" s="6"/>
    </row>
    <row r="19" spans="1:15">
      <c r="A19" s="4" t="s">
        <v>47</v>
      </c>
      <c r="B19" s="9">
        <v>998504.02</v>
      </c>
      <c r="C19" s="9">
        <v>4790453.46</v>
      </c>
      <c r="D19" s="9">
        <v>22958.880000000001</v>
      </c>
      <c r="E19" s="9"/>
      <c r="F19" s="9"/>
      <c r="G19" s="9">
        <v>527939.42000000004</v>
      </c>
      <c r="H19" s="9">
        <v>394126.23</v>
      </c>
      <c r="I19" s="9">
        <f>SUM(B19:H19)</f>
        <v>6733982.0099999998</v>
      </c>
      <c r="J19" s="9"/>
      <c r="K19" s="9">
        <f>+'[4]התאמה חודשית'!B93-'[4]רווה"פ חודשי'!K17</f>
        <v>-66520</v>
      </c>
      <c r="L19" s="9">
        <f>I19+K19</f>
        <v>6667462.0099999998</v>
      </c>
    </row>
    <row r="20" spans="1:15">
      <c r="A20" s="4" t="s">
        <v>1252</v>
      </c>
      <c r="B20" s="9"/>
      <c r="C20" s="9">
        <v>-187950</v>
      </c>
      <c r="D20" s="9">
        <v>-142042</v>
      </c>
      <c r="E20" s="9"/>
      <c r="F20" s="9"/>
      <c r="G20" s="9"/>
      <c r="H20" s="9"/>
      <c r="I20" s="9">
        <f>SUM(B20:H20)</f>
        <v>-329992</v>
      </c>
      <c r="J20" s="9"/>
      <c r="L20" s="9">
        <f>I20+K20</f>
        <v>-329992</v>
      </c>
    </row>
    <row r="21" spans="1:15">
      <c r="A21" s="11" t="s">
        <v>48</v>
      </c>
      <c r="B21" s="13"/>
      <c r="C21" s="13">
        <v>-69605</v>
      </c>
      <c r="D21" s="13">
        <v>-16578</v>
      </c>
      <c r="E21" s="13"/>
      <c r="F21" s="13"/>
      <c r="G21" s="13"/>
      <c r="H21" s="13"/>
      <c r="I21" s="13">
        <f>SUM(B21:H21)</f>
        <v>-86183</v>
      </c>
      <c r="J21" s="9"/>
      <c r="K21" s="12"/>
      <c r="L21" s="13">
        <f>I21+K21</f>
        <v>-86183</v>
      </c>
    </row>
    <row r="22" spans="1:15">
      <c r="A22" s="4" t="s">
        <v>49</v>
      </c>
      <c r="B22" s="9">
        <f t="shared" ref="B22:I22" si="2">SUM(B17:B21)</f>
        <v>8455222.5300000012</v>
      </c>
      <c r="C22" s="9">
        <f t="shared" si="2"/>
        <v>58586880.870000005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>SUM(G17:G21)</f>
        <v>5921565.3300000001</v>
      </c>
      <c r="H22" s="9">
        <f>SUM(H17:H21)</f>
        <v>8784160.6700000018</v>
      </c>
      <c r="I22" s="9">
        <f t="shared" si="2"/>
        <v>81747829.400000006</v>
      </c>
      <c r="J22" s="9"/>
      <c r="K22" s="9">
        <f>SUM(K17:K21)</f>
        <v>2949</v>
      </c>
      <c r="L22" s="9">
        <f>SUM(L17:L21)</f>
        <v>81750778.400000006</v>
      </c>
    </row>
    <row r="23" spans="1:15">
      <c r="A23" s="4" t="s">
        <v>50</v>
      </c>
      <c r="B23" s="5">
        <f>'[4]התאמה חודשית'!E28</f>
        <v>8455222.5299999993</v>
      </c>
      <c r="C23" s="5">
        <f>'[4]התאמה חודשית'!E29</f>
        <v>58586880.869999997</v>
      </c>
      <c r="D23" s="5">
        <f>'[4]התאמה חודשית'!E25</f>
        <v>0</v>
      </c>
      <c r="E23" s="5">
        <f>'[4]התאמה חודשית'!E26</f>
        <v>0</v>
      </c>
      <c r="F23" s="5">
        <f>'[4]התאמה חודשית'!E27</f>
        <v>0</v>
      </c>
      <c r="G23" s="5">
        <f>+'[4]התאמה חודשית'!E30</f>
        <v>5921565.3300000001</v>
      </c>
      <c r="H23" s="5">
        <f>+'[4]התאמה חודשית'!E31</f>
        <v>8784160.6699999999</v>
      </c>
      <c r="I23" s="5">
        <f>'[4]התאמה חודשית'!E32</f>
        <v>81747829.400000006</v>
      </c>
      <c r="J23" s="6"/>
      <c r="L23" s="5">
        <f>'[4]התאמה חודשית'!G32</f>
        <v>81750778.400000006</v>
      </c>
    </row>
    <row r="24" spans="1:15">
      <c r="B24" s="9">
        <f t="shared" ref="B24:I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>G22-G23</f>
        <v>0</v>
      </c>
      <c r="H24" s="9">
        <f>H22-H23</f>
        <v>0</v>
      </c>
      <c r="I24" s="9">
        <f t="shared" si="3"/>
        <v>0</v>
      </c>
      <c r="J24" s="9"/>
      <c r="L24" s="9">
        <f>L22-L23</f>
        <v>0</v>
      </c>
    </row>
    <row r="26" spans="1:15">
      <c r="B26" t="s">
        <v>56</v>
      </c>
      <c r="C26" s="9">
        <f>Q7+I19</f>
        <v>10592921.649999999</v>
      </c>
    </row>
    <row r="27" spans="1:15">
      <c r="B27" t="s">
        <v>57</v>
      </c>
      <c r="C27" s="13">
        <f>Q9+I21</f>
        <v>1977273.8399999999</v>
      </c>
    </row>
    <row r="28" spans="1:15">
      <c r="C28" s="9">
        <f>C26+C27</f>
        <v>12570195.489999998</v>
      </c>
    </row>
    <row r="32" spans="1:15">
      <c r="C32" t="s">
        <v>1102</v>
      </c>
      <c r="E32" s="9">
        <f>+F7+K7+H19</f>
        <v>-155507.19000000006</v>
      </c>
    </row>
    <row r="33" spans="3:5">
      <c r="C33" t="s">
        <v>1103</v>
      </c>
      <c r="E33" s="9">
        <f>+I19+I21+Q7+Q9-E32</f>
        <v>12725702.679999998</v>
      </c>
    </row>
    <row r="34" spans="3:5">
      <c r="E34" s="9">
        <f>SUM(E32:E33)</f>
        <v>12570195.489999998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4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4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2.75"/>
  <cols>
    <col min="1" max="1" width="10.5703125" bestFit="1" customWidth="1"/>
    <col min="2" max="2" width="15.5703125" bestFit="1" customWidth="1"/>
    <col min="3" max="3" width="14.28515625" bestFit="1" customWidth="1"/>
    <col min="4" max="4" width="14.85546875" bestFit="1" customWidth="1"/>
    <col min="5" max="5" width="15.5703125" bestFit="1" customWidth="1"/>
    <col min="6" max="6" width="15.5703125" customWidth="1"/>
    <col min="7" max="7" width="14.85546875" bestFit="1" customWidth="1"/>
    <col min="8" max="8" width="15" bestFit="1" customWidth="1"/>
    <col min="9" max="9" width="16.28515625" hidden="1" customWidth="1"/>
    <col min="10" max="10" width="13.5703125" hidden="1" customWidth="1"/>
    <col min="11" max="11" width="13.5703125" bestFit="1" customWidth="1"/>
    <col min="12" max="12" width="14.28515625" bestFit="1" customWidth="1"/>
    <col min="13" max="14" width="13.5703125" bestFit="1" customWidth="1"/>
    <col min="15" max="15" width="17.7109375" bestFit="1" customWidth="1"/>
    <col min="16" max="16" width="15.5703125" hidden="1" customWidth="1"/>
    <col min="17" max="17" width="15.5703125" bestFit="1" customWidth="1"/>
    <col min="18" max="18" width="3.140625" customWidth="1"/>
    <col min="19" max="19" width="12.5703125" bestFit="1" customWidth="1"/>
    <col min="20" max="21" width="15.5703125" bestFit="1" customWidth="1"/>
    <col min="22" max="22" width="13.85546875" bestFit="1" customWidth="1"/>
  </cols>
  <sheetData>
    <row r="1" spans="1:21">
      <c r="B1" s="212" t="s">
        <v>32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21">
      <c r="B2" s="213" t="s">
        <v>1249</v>
      </c>
      <c r="C2" s="213"/>
      <c r="D2" s="213"/>
      <c r="E2" s="213"/>
      <c r="F2" s="213"/>
      <c r="G2" s="213"/>
      <c r="H2" s="214" t="s">
        <v>1250</v>
      </c>
      <c r="I2" s="214"/>
      <c r="J2" s="214"/>
      <c r="K2" s="214"/>
      <c r="L2" s="214"/>
      <c r="M2" s="214"/>
      <c r="N2" s="214"/>
      <c r="O2" s="214"/>
      <c r="P2" s="214"/>
    </row>
    <row r="3" spans="1:21"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283719399.90000015</v>
      </c>
      <c r="C5" s="9">
        <v>58477370.880000003</v>
      </c>
      <c r="D5" s="9">
        <v>31674003.399999961</v>
      </c>
      <c r="E5" s="9">
        <v>196968813.84999999</v>
      </c>
      <c r="F5" s="9">
        <v>10142081.690000001</v>
      </c>
      <c r="G5" s="9">
        <v>1140912.7</v>
      </c>
      <c r="H5" s="9">
        <f>152074667.45+4324116.36+411908.15</f>
        <v>156810691.96000001</v>
      </c>
      <c r="I5" s="9">
        <v>0</v>
      </c>
      <c r="J5" s="9">
        <v>0</v>
      </c>
      <c r="K5" s="9">
        <v>9744029.1800000016</v>
      </c>
      <c r="L5" s="9">
        <f>2378585.37+2019380</f>
        <v>4397965.37</v>
      </c>
      <c r="M5" s="9">
        <f>15746980.82-411908.15</f>
        <v>15335072.67</v>
      </c>
      <c r="N5" s="9">
        <v>660600</v>
      </c>
      <c r="O5" s="9">
        <f>41516269.0699-4324116.36</f>
        <v>37192152.709899999</v>
      </c>
      <c r="P5" s="9">
        <f>2019380-2019380</f>
        <v>0</v>
      </c>
      <c r="Q5" s="9">
        <v>806263094.30989981</v>
      </c>
      <c r="S5" s="9">
        <v>449483.86</v>
      </c>
      <c r="T5" s="9">
        <v>0</v>
      </c>
      <c r="U5" s="9">
        <f>SUM(Q5:T5)</f>
        <v>806712578.16989982</v>
      </c>
    </row>
    <row r="6" spans="1:21">
      <c r="A6" s="4" t="s">
        <v>1251</v>
      </c>
      <c r="B6" s="9">
        <v>37709019.939999998</v>
      </c>
      <c r="C6" s="9">
        <v>12121994.369999999</v>
      </c>
      <c r="D6" s="9"/>
      <c r="E6" s="9">
        <v>24120370.23</v>
      </c>
      <c r="F6" s="9"/>
      <c r="G6" s="9">
        <v>353401.54</v>
      </c>
      <c r="H6" s="9">
        <f>26329317.99-4324116.36-411908.15</f>
        <v>21593293.48</v>
      </c>
      <c r="I6" s="9"/>
      <c r="J6" s="9"/>
      <c r="K6" s="9"/>
      <c r="L6" s="9">
        <v>317467.07</v>
      </c>
      <c r="M6" s="9">
        <v>1999533.01</v>
      </c>
      <c r="N6" s="9"/>
      <c r="O6" s="9"/>
      <c r="P6" s="9"/>
      <c r="Q6" s="9">
        <f>SUM(B6:P6)</f>
        <v>98215079.640000001</v>
      </c>
      <c r="U6" s="9">
        <f>Q6+S6+T6</f>
        <v>98215079.640000001</v>
      </c>
    </row>
    <row r="7" spans="1:21">
      <c r="A7" s="4" t="s">
        <v>47</v>
      </c>
      <c r="B7" s="9">
        <v>-1595010.73</v>
      </c>
      <c r="C7" s="9">
        <v>-46323.86</v>
      </c>
      <c r="D7" s="9">
        <v>-3941.76</v>
      </c>
      <c r="E7" s="9">
        <v>1313487.57</v>
      </c>
      <c r="F7" s="9">
        <v>79436.47</v>
      </c>
      <c r="G7" s="9">
        <v>-7766.49</v>
      </c>
      <c r="H7" s="9">
        <v>-2291097.11</v>
      </c>
      <c r="I7" s="9"/>
      <c r="J7" s="9"/>
      <c r="K7" s="9">
        <v>108638.15</v>
      </c>
      <c r="L7" s="9">
        <v>-97466.26</v>
      </c>
      <c r="M7" s="9">
        <v>138253.23000000001</v>
      </c>
      <c r="N7" s="9">
        <v>2400</v>
      </c>
      <c r="O7" s="9">
        <v>-1382936.72</v>
      </c>
      <c r="P7" s="9"/>
      <c r="Q7" s="9">
        <f>SUM(B7:P7)</f>
        <v>-3782327.51</v>
      </c>
      <c r="S7" s="9">
        <f>'[5]התאמה חודשית'!B75-S5-T7-T5</f>
        <v>131731.56999999995</v>
      </c>
      <c r="T7" s="9">
        <f>'[5]התאמה חודשית'!F12-T5</f>
        <v>347932.25</v>
      </c>
      <c r="U7" s="9">
        <f>Q7+S7+T7</f>
        <v>-3302663.69</v>
      </c>
    </row>
    <row r="8" spans="1:21">
      <c r="A8" s="4" t="s">
        <v>1252</v>
      </c>
      <c r="B8" s="9">
        <v>-42441461.880000003</v>
      </c>
      <c r="C8" s="9">
        <v>-21590788.129999999</v>
      </c>
      <c r="D8" s="9">
        <v>-13149045.93</v>
      </c>
      <c r="E8" s="9">
        <v>-15414805.789999999</v>
      </c>
      <c r="F8" s="9"/>
      <c r="G8" s="9"/>
      <c r="H8" s="9">
        <v>-18308314.32</v>
      </c>
      <c r="I8" s="9"/>
      <c r="J8" s="9"/>
      <c r="K8" s="9"/>
      <c r="L8" s="9"/>
      <c r="M8" s="9">
        <f>-738270.6+411908.15</f>
        <v>-326362.44999999995</v>
      </c>
      <c r="N8" s="9"/>
      <c r="O8" s="9"/>
      <c r="P8" s="9"/>
      <c r="Q8" s="9">
        <f>SUM(B8:P8)</f>
        <v>-111230778.49999999</v>
      </c>
      <c r="U8" s="9">
        <f>Q8+S8+T8</f>
        <v>-111230778.49999999</v>
      </c>
    </row>
    <row r="9" spans="1:21" s="12" customFormat="1">
      <c r="A9" s="11" t="s">
        <v>48</v>
      </c>
      <c r="B9" s="13">
        <v>2247656</v>
      </c>
      <c r="C9" s="13">
        <v>73360</v>
      </c>
      <c r="D9" s="13">
        <v>-18834</v>
      </c>
      <c r="E9" s="13">
        <v>-191385</v>
      </c>
      <c r="F9" s="13"/>
      <c r="G9" s="13"/>
      <c r="H9" s="13">
        <v>1229637</v>
      </c>
      <c r="I9" s="13"/>
      <c r="J9" s="13"/>
      <c r="K9" s="13"/>
      <c r="L9" s="13"/>
      <c r="M9" s="13">
        <v>13404</v>
      </c>
      <c r="N9" s="13"/>
      <c r="O9" s="13"/>
      <c r="P9" s="13"/>
      <c r="Q9" s="13">
        <f>SUM(B9:P9)</f>
        <v>3353838</v>
      </c>
      <c r="U9" s="13">
        <f>Q9+S9+T9</f>
        <v>3353838</v>
      </c>
    </row>
    <row r="10" spans="1:21">
      <c r="A10" s="4" t="s">
        <v>49</v>
      </c>
      <c r="B10" s="9">
        <f t="shared" ref="B10:T10" si="0">SUM(B5:B9)</f>
        <v>279639603.23000014</v>
      </c>
      <c r="C10" s="9">
        <f t="shared" si="0"/>
        <v>49035613.260000005</v>
      </c>
      <c r="D10" s="9">
        <f t="shared" si="0"/>
        <v>18502181.70999996</v>
      </c>
      <c r="E10" s="9">
        <f t="shared" si="0"/>
        <v>206796480.85999998</v>
      </c>
      <c r="F10" s="9">
        <f t="shared" si="0"/>
        <v>10221518.160000002</v>
      </c>
      <c r="G10" s="9">
        <f t="shared" si="0"/>
        <v>1486547.75</v>
      </c>
      <c r="H10" s="9">
        <f t="shared" si="0"/>
        <v>159034211.00999999</v>
      </c>
      <c r="I10" s="9">
        <f t="shared" si="0"/>
        <v>0</v>
      </c>
      <c r="J10" s="9">
        <f t="shared" si="0"/>
        <v>0</v>
      </c>
      <c r="K10" s="9">
        <f t="shared" si="0"/>
        <v>9852667.3300000019</v>
      </c>
      <c r="L10" s="9">
        <f t="shared" si="0"/>
        <v>4617966.1800000006</v>
      </c>
      <c r="M10" s="9">
        <f t="shared" si="0"/>
        <v>17159900.460000001</v>
      </c>
      <c r="N10" s="9">
        <f t="shared" si="0"/>
        <v>663000</v>
      </c>
      <c r="O10" s="9">
        <f t="shared" si="0"/>
        <v>35809215.9899</v>
      </c>
      <c r="P10" s="9">
        <f t="shared" si="0"/>
        <v>0</v>
      </c>
      <c r="Q10" s="9">
        <f t="shared" si="0"/>
        <v>792818905.9398998</v>
      </c>
      <c r="S10" s="9">
        <f t="shared" si="0"/>
        <v>581215.42999999993</v>
      </c>
      <c r="T10" s="9">
        <f t="shared" si="0"/>
        <v>347932.25</v>
      </c>
      <c r="U10" s="9">
        <f>SUM(U5:U9)</f>
        <v>793748053.61989975</v>
      </c>
    </row>
    <row r="11" spans="1:21">
      <c r="A11" s="4" t="s">
        <v>50</v>
      </c>
      <c r="B11" s="13">
        <f>'[5]התאמה חודשית'!E6</f>
        <v>279639603.23000002</v>
      </c>
      <c r="C11" s="13">
        <f>'[5]התאמה חודשית'!E9</f>
        <v>49035613.259999998</v>
      </c>
      <c r="D11" s="13">
        <f>'[5]התאמה חודשית'!E18</f>
        <v>18502181.710000001</v>
      </c>
      <c r="E11" s="13">
        <f>'[5]התאמה חודשית'!E19</f>
        <v>206796480.86000001</v>
      </c>
      <c r="F11" s="13">
        <f>+'[5]התאמה חודשית'!E15</f>
        <v>10221518.16</v>
      </c>
      <c r="G11" s="13">
        <f>+'[5]התאמה חודשית'!E17</f>
        <v>1486547.75</v>
      </c>
      <c r="H11" s="13">
        <f>'[5]התאמה חודשית'!E7</f>
        <v>159034211.00999999</v>
      </c>
      <c r="I11" s="13">
        <f>'[5]התאמה חודשית'!E8</f>
        <v>0</v>
      </c>
      <c r="J11" s="13">
        <f>'[5]התאמה חודשית'!E20</f>
        <v>0</v>
      </c>
      <c r="K11" s="13">
        <f>'[5]התאמה חודשית'!E14</f>
        <v>9852667.3300000001</v>
      </c>
      <c r="L11" s="13">
        <f>'[5]התאמה חודשית'!E16</f>
        <v>4617966.18</v>
      </c>
      <c r="M11" s="13">
        <f>'[5]התאמה חודשית'!E10</f>
        <v>17159900.460000001</v>
      </c>
      <c r="N11" s="13">
        <f>'[5]התאמה חודשית'!E11</f>
        <v>663000</v>
      </c>
      <c r="O11" s="13">
        <f>'[5]התאמה חודשית'!E12</f>
        <v>35809215.990000002</v>
      </c>
      <c r="P11" s="13">
        <f>'[5]התאמה חודשית'!E13</f>
        <v>0</v>
      </c>
      <c r="Q11" s="13">
        <f>'[5]התאמה חודשית'!E22</f>
        <v>792818905.93999994</v>
      </c>
      <c r="U11" s="5">
        <f>'[5]התאמה חודשית'!G22</f>
        <v>793748053.88999999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-4.0978193283081055E-8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-1.0000169277191162E-4</v>
      </c>
      <c r="P12" s="9">
        <f>P10-P11</f>
        <v>0</v>
      </c>
      <c r="Q12" s="9">
        <f>Q10-Q11</f>
        <v>-1.0013580322265625E-4</v>
      </c>
      <c r="U12" s="9">
        <f>U10-U11</f>
        <v>-0.27010023593902588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3" t="s">
        <v>1246</v>
      </c>
      <c r="C14" s="213"/>
      <c r="D14" s="213"/>
      <c r="E14" s="213"/>
      <c r="F14" s="213"/>
      <c r="G14" s="214" t="s">
        <v>1247</v>
      </c>
      <c r="H14" s="214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M15" s="10">
        <v>188200023</v>
      </c>
      <c r="N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K16" s="12" t="s">
        <v>1248</v>
      </c>
      <c r="M16" s="12" t="s">
        <v>55</v>
      </c>
      <c r="N16" s="12" t="s">
        <v>1248</v>
      </c>
    </row>
    <row r="17" spans="1:15">
      <c r="A17" s="4" t="s">
        <v>46</v>
      </c>
      <c r="B17" s="9">
        <v>8455222.5300000012</v>
      </c>
      <c r="C17" s="9">
        <v>58586880.870000005</v>
      </c>
      <c r="D17" s="9">
        <v>0</v>
      </c>
      <c r="E17" s="9">
        <v>0</v>
      </c>
      <c r="F17" s="9">
        <v>-3.6237679523765109E-13</v>
      </c>
      <c r="G17" s="9">
        <v>5921565.3300000001</v>
      </c>
      <c r="H17" s="9">
        <v>8784160.6700000018</v>
      </c>
      <c r="J17" s="9"/>
      <c r="K17" s="9">
        <v>81747829.400000006</v>
      </c>
      <c r="M17" s="9">
        <v>2949</v>
      </c>
      <c r="N17" s="9">
        <f>SUM(I17:M17)</f>
        <v>81750778.400000006</v>
      </c>
      <c r="O17" s="6"/>
    </row>
    <row r="18" spans="1:15">
      <c r="A18" s="4" t="s">
        <v>1251</v>
      </c>
      <c r="B18" s="9">
        <f>181933.7+509723.75</f>
        <v>691657.45</v>
      </c>
      <c r="C18" s="9">
        <v>993184.42</v>
      </c>
      <c r="D18" s="9"/>
      <c r="E18" s="9"/>
      <c r="F18" s="9"/>
      <c r="G18" s="9"/>
      <c r="H18" s="9">
        <v>1862329.65</v>
      </c>
      <c r="J18" s="9"/>
      <c r="K18" s="9">
        <f>SUM(B18:H18)</f>
        <v>3547171.52</v>
      </c>
      <c r="N18" s="9">
        <f>K18+M18</f>
        <v>3547171.52</v>
      </c>
      <c r="O18" s="6"/>
    </row>
    <row r="19" spans="1:15">
      <c r="A19" s="4" t="s">
        <v>47</v>
      </c>
      <c r="B19" s="9">
        <v>151728.44</v>
      </c>
      <c r="C19" s="9">
        <v>-484265.47</v>
      </c>
      <c r="D19" s="9"/>
      <c r="E19" s="9"/>
      <c r="F19" s="9"/>
      <c r="G19" s="9">
        <v>165819.12</v>
      </c>
      <c r="H19" s="9">
        <v>520151.9</v>
      </c>
      <c r="J19" s="9"/>
      <c r="K19" s="9">
        <f>SUM(B19:H19)</f>
        <v>353433.99000000005</v>
      </c>
      <c r="M19" s="9">
        <f>+'[5]התאמה חודשית'!B96-'[5]רווה"פ חודשי'!M17</f>
        <v>116411.54</v>
      </c>
      <c r="N19" s="9">
        <f>K19+M19</f>
        <v>469845.53</v>
      </c>
    </row>
    <row r="20" spans="1:15">
      <c r="A20" s="4" t="s">
        <v>1252</v>
      </c>
      <c r="B20" s="9"/>
      <c r="C20" s="9"/>
      <c r="D20" s="9"/>
      <c r="E20" s="9"/>
      <c r="F20" s="9"/>
      <c r="G20" s="9">
        <v>-624860</v>
      </c>
      <c r="H20" s="9"/>
      <c r="J20" s="9"/>
      <c r="K20" s="9">
        <f>SUM(B20:H20)</f>
        <v>-624860</v>
      </c>
      <c r="N20" s="9">
        <f>K20+M20</f>
        <v>-624860</v>
      </c>
    </row>
    <row r="21" spans="1:15">
      <c r="A21" s="11" t="s">
        <v>48</v>
      </c>
      <c r="B21" s="13"/>
      <c r="C21" s="13"/>
      <c r="D21" s="13"/>
      <c r="E21" s="13"/>
      <c r="F21" s="13"/>
      <c r="G21" s="13">
        <v>-169047</v>
      </c>
      <c r="H21" s="13"/>
      <c r="J21" s="9"/>
      <c r="K21" s="13">
        <f>SUM(B21:H21)</f>
        <v>-169047</v>
      </c>
      <c r="M21" s="12"/>
      <c r="N21" s="13">
        <f>K21+M21</f>
        <v>-169047</v>
      </c>
    </row>
    <row r="22" spans="1:15">
      <c r="A22" s="4" t="s">
        <v>49</v>
      </c>
      <c r="B22" s="9">
        <f t="shared" ref="B22:H22" si="2">SUM(B17:B21)</f>
        <v>9298608.4199999999</v>
      </c>
      <c r="C22" s="9">
        <f t="shared" si="2"/>
        <v>59095799.820000008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 t="shared" si="2"/>
        <v>5293477.45</v>
      </c>
      <c r="H22" s="9">
        <f t="shared" si="2"/>
        <v>11166642.220000003</v>
      </c>
      <c r="J22" s="9"/>
      <c r="K22" s="9">
        <f>SUM(K17:K21)</f>
        <v>84854527.909999996</v>
      </c>
      <c r="M22" s="9">
        <f>SUM(M17:M21)</f>
        <v>119360.54</v>
      </c>
      <c r="N22" s="9">
        <f>SUM(N17:N21)</f>
        <v>84973888.450000003</v>
      </c>
    </row>
    <row r="23" spans="1:15">
      <c r="A23" s="4" t="s">
        <v>50</v>
      </c>
      <c r="B23" s="5">
        <f>'[5]התאמה חודשית'!E28</f>
        <v>9298608.4199999999</v>
      </c>
      <c r="C23" s="5">
        <f>'[5]התאמה חודשית'!E29</f>
        <v>59095799.82</v>
      </c>
      <c r="D23" s="5">
        <f>'[5]התאמה חודשית'!E25</f>
        <v>0</v>
      </c>
      <c r="E23" s="5">
        <f>'[5]התאמה חודשית'!E26</f>
        <v>0</v>
      </c>
      <c r="F23" s="5">
        <f>'[5]התאמה חודשית'!E27</f>
        <v>0</v>
      </c>
      <c r="G23" s="5">
        <f>+'[5]התאמה חודשית'!E30</f>
        <v>5293477.45</v>
      </c>
      <c r="H23" s="5">
        <f>+'[5]התאמה חודשית'!E31</f>
        <v>11166642.220000001</v>
      </c>
      <c r="J23" s="6"/>
      <c r="K23" s="5">
        <f>'[5]התאמה חודשית'!E32</f>
        <v>84854527.909999996</v>
      </c>
      <c r="N23" s="5">
        <f>'[5]התאמה חודשית'!G32</f>
        <v>84973888.450000003</v>
      </c>
    </row>
    <row r="24" spans="1:15">
      <c r="B24" s="9">
        <f t="shared" ref="B24:H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 t="shared" si="3"/>
        <v>0</v>
      </c>
      <c r="H24" s="9">
        <f t="shared" si="3"/>
        <v>0</v>
      </c>
      <c r="J24" s="9"/>
      <c r="K24" s="9">
        <f>K22-K23</f>
        <v>0</v>
      </c>
      <c r="N24" s="9">
        <f>N22-N23</f>
        <v>0</v>
      </c>
    </row>
    <row r="26" spans="1:15">
      <c r="B26" t="s">
        <v>56</v>
      </c>
      <c r="C26" s="9">
        <f>Q7+K19</f>
        <v>-3428893.5199999996</v>
      </c>
    </row>
    <row r="27" spans="1:15">
      <c r="B27" t="s">
        <v>57</v>
      </c>
      <c r="C27" s="13">
        <f>Q9+K21</f>
        <v>3184791</v>
      </c>
    </row>
    <row r="28" spans="1:15">
      <c r="C28" s="9">
        <f>C26+C27</f>
        <v>-244102.51999999955</v>
      </c>
    </row>
    <row r="32" spans="1:15">
      <c r="C32" t="s">
        <v>1102</v>
      </c>
      <c r="E32" s="9">
        <f>+F7+K7+H19</f>
        <v>708226.52</v>
      </c>
    </row>
    <row r="33" spans="3:5">
      <c r="C33" t="s">
        <v>1103</v>
      </c>
      <c r="E33" s="9">
        <f>+K19+K21+Q7+Q9-E32</f>
        <v>-952329.03999999957</v>
      </c>
    </row>
    <row r="34" spans="3:5">
      <c r="E34" s="9">
        <f>SUM(E32:E33)</f>
        <v>-244102.51999999955</v>
      </c>
    </row>
  </sheetData>
  <mergeCells count="5">
    <mergeCell ref="B1:P1"/>
    <mergeCell ref="B14:F14"/>
    <mergeCell ref="G14:H14"/>
    <mergeCell ref="B2:G2"/>
    <mergeCell ref="H2:P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8"/>
  <sheetViews>
    <sheetView rightToLeft="1" zoomScale="90" zoomScaleNormal="100" workbookViewId="0">
      <pane xSplit="1" ySplit="4" topLeftCell="B20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RowHeight="12.75"/>
  <cols>
    <col min="1" max="1" width="10.5703125" bestFit="1" customWidth="1"/>
    <col min="2" max="2" width="15.5703125" bestFit="1" customWidth="1"/>
    <col min="3" max="3" width="14.28515625" bestFit="1" customWidth="1"/>
    <col min="4" max="4" width="14.85546875" bestFit="1" customWidth="1"/>
    <col min="5" max="5" width="15.5703125" bestFit="1" customWidth="1"/>
    <col min="6" max="6" width="15.5703125" customWidth="1"/>
    <col min="7" max="7" width="14.85546875" bestFit="1" customWidth="1"/>
    <col min="8" max="8" width="15" bestFit="1" customWidth="1"/>
    <col min="9" max="9" width="16.28515625" hidden="1" customWidth="1"/>
    <col min="10" max="10" width="13.5703125" hidden="1" customWidth="1"/>
    <col min="11" max="11" width="13.5703125" bestFit="1" customWidth="1"/>
    <col min="12" max="12" width="14.28515625" bestFit="1" customWidth="1"/>
    <col min="13" max="14" width="13.5703125" bestFit="1" customWidth="1"/>
    <col min="15" max="15" width="17.7109375" bestFit="1" customWidth="1"/>
    <col min="16" max="16" width="15.5703125" hidden="1" customWidth="1"/>
    <col min="17" max="17" width="15.5703125" bestFit="1" customWidth="1"/>
    <col min="18" max="18" width="3.140625" customWidth="1"/>
    <col min="19" max="19" width="12.5703125" bestFit="1" customWidth="1"/>
    <col min="20" max="21" width="15.5703125" bestFit="1" customWidth="1"/>
    <col min="22" max="22" width="13.85546875" bestFit="1" customWidth="1"/>
  </cols>
  <sheetData>
    <row r="1" spans="1:21">
      <c r="B1" s="212" t="s">
        <v>32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21">
      <c r="B2" s="213" t="s">
        <v>1249</v>
      </c>
      <c r="C2" s="213"/>
      <c r="D2" s="213"/>
      <c r="E2" s="213"/>
      <c r="F2" s="213"/>
      <c r="G2" s="213"/>
      <c r="H2" s="214" t="s">
        <v>1250</v>
      </c>
      <c r="I2" s="214"/>
      <c r="J2" s="214"/>
      <c r="K2" s="214"/>
      <c r="L2" s="214"/>
      <c r="M2" s="214"/>
      <c r="N2" s="214"/>
      <c r="O2" s="214"/>
      <c r="P2" s="214"/>
    </row>
    <row r="3" spans="1:21">
      <c r="B3" s="10">
        <v>111188110</v>
      </c>
      <c r="C3" s="10">
        <v>111188210</v>
      </c>
      <c r="D3" s="10">
        <v>111188220</v>
      </c>
      <c r="E3" s="10">
        <v>111188230</v>
      </c>
      <c r="F3" s="10">
        <v>111188320</v>
      </c>
      <c r="G3" s="10">
        <v>111188340</v>
      </c>
      <c r="H3" s="10">
        <v>111188120</v>
      </c>
      <c r="I3" s="10">
        <v>111188130</v>
      </c>
      <c r="J3" s="10">
        <v>111188510</v>
      </c>
      <c r="K3" s="10">
        <v>111188310</v>
      </c>
      <c r="L3" s="10">
        <v>111188330</v>
      </c>
      <c r="M3" s="10">
        <v>111188240</v>
      </c>
      <c r="N3" s="10">
        <v>111188250</v>
      </c>
      <c r="O3" s="10">
        <v>111188410</v>
      </c>
      <c r="P3" s="10">
        <v>111188420</v>
      </c>
      <c r="S3" s="10">
        <v>188200022</v>
      </c>
      <c r="T3" s="10">
        <v>188200024</v>
      </c>
    </row>
    <row r="4" spans="1:21">
      <c r="A4" s="11"/>
      <c r="B4" s="12" t="s">
        <v>33</v>
      </c>
      <c r="C4" s="12" t="s">
        <v>34</v>
      </c>
      <c r="D4" s="12" t="s">
        <v>35</v>
      </c>
      <c r="E4" s="12" t="s">
        <v>36</v>
      </c>
      <c r="F4" s="12" t="s">
        <v>1082</v>
      </c>
      <c r="G4" s="12" t="s">
        <v>41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12" t="s">
        <v>1083</v>
      </c>
      <c r="P4" s="12" t="s">
        <v>1084</v>
      </c>
      <c r="Q4" t="s">
        <v>1248</v>
      </c>
      <c r="S4" t="s">
        <v>44</v>
      </c>
      <c r="T4" t="s">
        <v>45</v>
      </c>
      <c r="U4" t="s">
        <v>1248</v>
      </c>
    </row>
    <row r="5" spans="1:21">
      <c r="A5" s="4" t="s">
        <v>46</v>
      </c>
      <c r="B5" s="9">
        <v>279639603.23000014</v>
      </c>
      <c r="C5" s="9">
        <v>49035613.260000005</v>
      </c>
      <c r="D5" s="9">
        <v>18502181.70999996</v>
      </c>
      <c r="E5" s="9">
        <v>206796480.85999998</v>
      </c>
      <c r="F5" s="9">
        <v>10221518.160000002</v>
      </c>
      <c r="G5" s="9">
        <v>1486547.75</v>
      </c>
      <c r="H5" s="9">
        <v>159034211.00999999</v>
      </c>
      <c r="I5" s="9">
        <v>0</v>
      </c>
      <c r="J5" s="9">
        <v>0</v>
      </c>
      <c r="K5" s="9">
        <v>9852667.3300000019</v>
      </c>
      <c r="L5" s="9">
        <v>4617966.18</v>
      </c>
      <c r="M5" s="9">
        <v>17159900.460000001</v>
      </c>
      <c r="N5" s="9">
        <v>663000</v>
      </c>
      <c r="O5" s="9">
        <v>35809215.9899</v>
      </c>
      <c r="P5" s="9">
        <v>0</v>
      </c>
      <c r="Q5" s="9">
        <v>792818905.9398998</v>
      </c>
      <c r="S5" s="9">
        <v>581215.43000000005</v>
      </c>
      <c r="T5" s="9">
        <v>347932.25</v>
      </c>
      <c r="U5" s="9">
        <v>793748053.61989975</v>
      </c>
    </row>
    <row r="6" spans="1:21">
      <c r="A6" s="4" t="s">
        <v>1251</v>
      </c>
      <c r="B6" s="9">
        <v>29430135.379999999</v>
      </c>
      <c r="C6" s="9">
        <v>24249425.699999999</v>
      </c>
      <c r="D6" s="9">
        <v>21082436.989999998</v>
      </c>
      <c r="E6" s="9"/>
      <c r="F6" s="9"/>
      <c r="G6" s="9"/>
      <c r="H6" s="9">
        <v>5943052.04</v>
      </c>
      <c r="I6" s="9"/>
      <c r="J6" s="9"/>
      <c r="K6" s="9"/>
      <c r="L6" s="9">
        <v>3938704.3</v>
      </c>
      <c r="M6" s="9">
        <v>506240</v>
      </c>
      <c r="N6" s="9"/>
      <c r="O6" s="9"/>
      <c r="P6" s="9"/>
      <c r="Q6" s="9">
        <f>SUM(B6:P6)</f>
        <v>85149994.409999996</v>
      </c>
      <c r="U6" s="9">
        <f>Q6+S6+T6</f>
        <v>85149994.409999996</v>
      </c>
    </row>
    <row r="7" spans="1:21">
      <c r="A7" s="4" t="s">
        <v>47</v>
      </c>
      <c r="B7" s="9">
        <v>2292980.2799999998</v>
      </c>
      <c r="C7" s="9">
        <v>121595.34</v>
      </c>
      <c r="D7" s="9">
        <v>-26897.8</v>
      </c>
      <c r="E7" s="9">
        <v>3549034.41</v>
      </c>
      <c r="F7" s="9">
        <v>59016.959999999999</v>
      </c>
      <c r="G7" s="9">
        <v>-13749.35</v>
      </c>
      <c r="H7" s="9">
        <v>3488216.23</v>
      </c>
      <c r="I7" s="9"/>
      <c r="J7" s="9"/>
      <c r="K7" s="9">
        <v>-84901.16</v>
      </c>
      <c r="L7" s="9">
        <v>-22274.27</v>
      </c>
      <c r="M7" s="9">
        <v>126137.48</v>
      </c>
      <c r="N7" s="9">
        <v>-12600</v>
      </c>
      <c r="O7" s="9">
        <v>152833.28</v>
      </c>
      <c r="P7" s="9"/>
      <c r="Q7" s="9">
        <f>SUM(B7:P7)</f>
        <v>9629391.4000000004</v>
      </c>
      <c r="S7" s="9">
        <f>'[6]התאמה חודשית'!B74-S5-T7-T5</f>
        <v>-447674.43000000005</v>
      </c>
      <c r="T7" s="9">
        <f>'[6]התאמה חודשית'!F12-T5</f>
        <v>-340038.98</v>
      </c>
      <c r="U7" s="9">
        <f>Q7+S7+T7</f>
        <v>8841677.9900000002</v>
      </c>
    </row>
    <row r="8" spans="1:21">
      <c r="A8" s="4" t="s">
        <v>1252</v>
      </c>
      <c r="B8" s="9">
        <v>-33614167.579999998</v>
      </c>
      <c r="C8" s="9">
        <v>-3948852.7</v>
      </c>
      <c r="D8" s="9"/>
      <c r="E8" s="9">
        <v>-66436260.560000002</v>
      </c>
      <c r="F8" s="9"/>
      <c r="G8" s="9"/>
      <c r="H8" s="9">
        <v>-5725487.9699999997</v>
      </c>
      <c r="I8" s="9"/>
      <c r="J8" s="9"/>
      <c r="K8" s="9">
        <v>-1921885</v>
      </c>
      <c r="L8" s="9"/>
      <c r="M8" s="9"/>
      <c r="N8" s="9"/>
      <c r="O8" s="9">
        <v>-173664.83</v>
      </c>
      <c r="P8" s="9"/>
      <c r="Q8" s="9">
        <f>SUM(B8:P8)</f>
        <v>-111820318.64</v>
      </c>
      <c r="U8" s="9">
        <f>Q8+S8+T8</f>
        <v>-111820318.64</v>
      </c>
    </row>
    <row r="9" spans="1:21" s="12" customFormat="1">
      <c r="A9" s="11" t="s">
        <v>48</v>
      </c>
      <c r="B9" s="13">
        <v>1583280</v>
      </c>
      <c r="C9" s="13">
        <v>13457</v>
      </c>
      <c r="D9" s="13"/>
      <c r="E9" s="13">
        <v>-644593</v>
      </c>
      <c r="F9" s="13"/>
      <c r="G9" s="13"/>
      <c r="H9" s="13">
        <v>-620260</v>
      </c>
      <c r="I9" s="13"/>
      <c r="J9" s="13"/>
      <c r="K9" s="13">
        <v>22359</v>
      </c>
      <c r="L9" s="13"/>
      <c r="M9" s="13"/>
      <c r="N9" s="13"/>
      <c r="O9" s="13">
        <v>20887</v>
      </c>
      <c r="P9" s="13"/>
      <c r="Q9" s="13">
        <f>SUM(B9:P9)</f>
        <v>375130</v>
      </c>
      <c r="U9" s="13">
        <f>Q9+S9+T9</f>
        <v>375130</v>
      </c>
    </row>
    <row r="10" spans="1:21">
      <c r="A10" s="4" t="s">
        <v>49</v>
      </c>
      <c r="B10" s="9">
        <f t="shared" ref="B10:T10" si="0">SUM(B5:B9)</f>
        <v>279331831.31000012</v>
      </c>
      <c r="C10" s="9">
        <f t="shared" si="0"/>
        <v>69471238.600000009</v>
      </c>
      <c r="D10" s="9">
        <f t="shared" si="0"/>
        <v>39557720.899999961</v>
      </c>
      <c r="E10" s="9">
        <f t="shared" si="0"/>
        <v>143264661.70999998</v>
      </c>
      <c r="F10" s="9">
        <f t="shared" si="0"/>
        <v>10280535.120000003</v>
      </c>
      <c r="G10" s="9">
        <f t="shared" si="0"/>
        <v>1472798.4</v>
      </c>
      <c r="H10" s="9">
        <f t="shared" si="0"/>
        <v>162119731.30999997</v>
      </c>
      <c r="I10" s="9">
        <f t="shared" si="0"/>
        <v>0</v>
      </c>
      <c r="J10" s="9">
        <f t="shared" si="0"/>
        <v>0</v>
      </c>
      <c r="K10" s="9">
        <f t="shared" si="0"/>
        <v>7868240.1700000018</v>
      </c>
      <c r="L10" s="9">
        <f t="shared" si="0"/>
        <v>8534396.2100000009</v>
      </c>
      <c r="M10" s="9">
        <f t="shared" si="0"/>
        <v>17792277.940000001</v>
      </c>
      <c r="N10" s="9">
        <f t="shared" si="0"/>
        <v>650400</v>
      </c>
      <c r="O10" s="9">
        <f t="shared" si="0"/>
        <v>35809271.439900003</v>
      </c>
      <c r="P10" s="9">
        <f t="shared" si="0"/>
        <v>0</v>
      </c>
      <c r="Q10" s="9">
        <f t="shared" si="0"/>
        <v>776153103.10989976</v>
      </c>
      <c r="S10" s="9">
        <f t="shared" si="0"/>
        <v>133541</v>
      </c>
      <c r="T10" s="9">
        <f t="shared" si="0"/>
        <v>7893.2700000000186</v>
      </c>
      <c r="U10" s="9">
        <f>SUM(U5:U9)</f>
        <v>776294537.37989974</v>
      </c>
    </row>
    <row r="11" spans="1:21">
      <c r="A11" s="4" t="s">
        <v>50</v>
      </c>
      <c r="B11" s="13">
        <f>'[6]התאמה חודשית'!E6</f>
        <v>279331831.31</v>
      </c>
      <c r="C11" s="13">
        <f>'[6]התאמה חודשית'!E9</f>
        <v>69471238.599999994</v>
      </c>
      <c r="D11" s="13">
        <f>'[6]התאמה חודשית'!E18</f>
        <v>39557720.899999999</v>
      </c>
      <c r="E11" s="13">
        <f>'[6]התאמה חודשית'!E19</f>
        <v>143264661.71000001</v>
      </c>
      <c r="F11" s="13">
        <f>+'[6]התאמה חודשית'!E15</f>
        <v>10280535.119999999</v>
      </c>
      <c r="G11" s="13">
        <f>+'[6]התאמה חודשית'!E17</f>
        <v>1472798.4</v>
      </c>
      <c r="H11" s="13">
        <f>'[6]התאמה חודשית'!E7</f>
        <v>162119731.31</v>
      </c>
      <c r="I11" s="13">
        <f>'[6]התאמה חודשית'!E8</f>
        <v>0</v>
      </c>
      <c r="J11" s="13">
        <f>'[6]התאמה חודשית'!E20</f>
        <v>0</v>
      </c>
      <c r="K11" s="13">
        <f>'[6]התאמה חודשית'!E14</f>
        <v>7868240.1699999999</v>
      </c>
      <c r="L11" s="13">
        <f>'[6]התאמה חודשית'!E16</f>
        <v>8534396.2100000009</v>
      </c>
      <c r="M11" s="13">
        <f>'[6]התאמה חודשית'!E10</f>
        <v>17792277.940000001</v>
      </c>
      <c r="N11" s="13">
        <f>'[6]התאמה חודשית'!E11</f>
        <v>650400</v>
      </c>
      <c r="O11" s="13">
        <f>'[6]התאמה חודשית'!E12</f>
        <v>35809271.439999998</v>
      </c>
      <c r="P11" s="13">
        <f>'[6]התאמה חודשית'!E13</f>
        <v>0</v>
      </c>
      <c r="Q11" s="13">
        <f>'[6]התאמה חודשית'!E22</f>
        <v>776153103.11000001</v>
      </c>
      <c r="U11" s="5">
        <f>'[6]התאמה חודשית'!G22</f>
        <v>776294537.38</v>
      </c>
    </row>
    <row r="12" spans="1:21">
      <c r="B12" s="9">
        <f>B10-B11</f>
        <v>0</v>
      </c>
      <c r="C12" s="9">
        <f t="shared" ref="C12:N12" si="1">C10-C11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  <c r="K12" s="9">
        <f t="shared" si="1"/>
        <v>0</v>
      </c>
      <c r="L12" s="9">
        <f t="shared" si="1"/>
        <v>0</v>
      </c>
      <c r="M12" s="9">
        <f t="shared" si="1"/>
        <v>0</v>
      </c>
      <c r="N12" s="9">
        <f t="shared" si="1"/>
        <v>0</v>
      </c>
      <c r="O12" s="9">
        <f>O10-O11</f>
        <v>-9.9994242191314697E-5</v>
      </c>
      <c r="P12" s="9">
        <f>P10-P11</f>
        <v>0</v>
      </c>
      <c r="Q12" s="9">
        <f>Q10-Q11</f>
        <v>-1.0025501251220703E-4</v>
      </c>
      <c r="U12" s="9">
        <f>U10-U11</f>
        <v>-1.0025501251220703E-4</v>
      </c>
    </row>
    <row r="13" spans="1:2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21">
      <c r="B14" s="213" t="s">
        <v>1246</v>
      </c>
      <c r="C14" s="213"/>
      <c r="D14" s="213"/>
      <c r="E14" s="213"/>
      <c r="F14" s="213"/>
      <c r="G14" s="214" t="s">
        <v>1247</v>
      </c>
      <c r="H14" s="214"/>
      <c r="I14" s="6"/>
      <c r="J14" s="6"/>
      <c r="K14" s="6"/>
      <c r="L14" s="6"/>
      <c r="N14" s="6"/>
      <c r="P14" s="6"/>
      <c r="Q14" s="6"/>
      <c r="R14" s="6"/>
    </row>
    <row r="15" spans="1:21">
      <c r="B15" s="10">
        <v>111199140</v>
      </c>
      <c r="C15" s="10">
        <v>111199150</v>
      </c>
      <c r="D15" s="10">
        <v>111199110</v>
      </c>
      <c r="E15" s="10">
        <v>111199170</v>
      </c>
      <c r="F15" s="10">
        <v>111199130</v>
      </c>
      <c r="G15" s="10">
        <v>111197110</v>
      </c>
      <c r="H15" s="10">
        <v>111197120</v>
      </c>
      <c r="I15" s="10"/>
      <c r="J15" s="10"/>
      <c r="M15" s="10">
        <v>188200023</v>
      </c>
      <c r="N15" s="6"/>
      <c r="P15" s="6"/>
      <c r="Q15" s="6"/>
      <c r="R15" s="6"/>
    </row>
    <row r="16" spans="1:21">
      <c r="A16" s="11"/>
      <c r="B16" s="12" t="s">
        <v>51</v>
      </c>
      <c r="C16" s="12" t="s">
        <v>52</v>
      </c>
      <c r="D16" s="12" t="s">
        <v>53</v>
      </c>
      <c r="E16" s="12" t="s">
        <v>1253</v>
      </c>
      <c r="F16" s="12" t="s">
        <v>54</v>
      </c>
      <c r="G16" s="12" t="s">
        <v>1085</v>
      </c>
      <c r="H16" s="12" t="s">
        <v>1086</v>
      </c>
      <c r="K16" s="12" t="s">
        <v>1248</v>
      </c>
      <c r="M16" s="12" t="s">
        <v>55</v>
      </c>
      <c r="N16" s="12" t="s">
        <v>1248</v>
      </c>
    </row>
    <row r="17" spans="1:15">
      <c r="A17" s="4" t="s">
        <v>46</v>
      </c>
      <c r="B17" s="9">
        <v>9298608.4199999999</v>
      </c>
      <c r="C17" s="9">
        <v>59095799.820000008</v>
      </c>
      <c r="D17" s="9">
        <v>0</v>
      </c>
      <c r="E17" s="9">
        <v>0</v>
      </c>
      <c r="F17" s="9">
        <v>-3.6237679523765109E-13</v>
      </c>
      <c r="G17" s="9">
        <v>5293477.45</v>
      </c>
      <c r="H17" s="9">
        <v>11166642.220000003</v>
      </c>
      <c r="J17" s="9"/>
      <c r="K17" s="9">
        <v>84854527.909999996</v>
      </c>
      <c r="M17" s="9">
        <v>119360.54</v>
      </c>
      <c r="N17" s="9">
        <v>84973888.450000003</v>
      </c>
      <c r="O17" s="6"/>
    </row>
    <row r="18" spans="1:15">
      <c r="A18" s="4" t="s">
        <v>1251</v>
      </c>
      <c r="B18" s="9">
        <v>265175.42</v>
      </c>
      <c r="C18" s="9"/>
      <c r="D18" s="9"/>
      <c r="E18" s="9"/>
      <c r="F18" s="9"/>
      <c r="G18" s="9"/>
      <c r="H18" s="9">
        <v>1886456</v>
      </c>
      <c r="J18" s="9"/>
      <c r="K18" s="9">
        <f>SUM(B18:H18)</f>
        <v>2151631.42</v>
      </c>
      <c r="N18" s="9">
        <f>K18+M18</f>
        <v>2151631.42</v>
      </c>
      <c r="O18" s="6"/>
    </row>
    <row r="19" spans="1:15">
      <c r="A19" s="4" t="s">
        <v>47</v>
      </c>
      <c r="B19" s="9">
        <v>127329.7</v>
      </c>
      <c r="C19" s="9">
        <v>2130731.91</v>
      </c>
      <c r="D19" s="9"/>
      <c r="E19" s="9"/>
      <c r="F19" s="9"/>
      <c r="G19" s="9">
        <v>534135.35</v>
      </c>
      <c r="H19" s="9">
        <v>229566.69</v>
      </c>
      <c r="J19" s="9"/>
      <c r="K19" s="9">
        <f>SUM(B19:H19)</f>
        <v>3021763.6500000004</v>
      </c>
      <c r="M19" s="9">
        <f>+'[6]התאמה חודשית'!B97-'[6]רווה"פ חודשי'!M17</f>
        <v>233709.82</v>
      </c>
      <c r="N19" s="9">
        <f>K19+M19</f>
        <v>3255473.47</v>
      </c>
    </row>
    <row r="20" spans="1:15">
      <c r="A20" s="4" t="s">
        <v>1252</v>
      </c>
      <c r="B20" s="9"/>
      <c r="C20" s="9"/>
      <c r="D20" s="9"/>
      <c r="E20" s="9"/>
      <c r="F20" s="9"/>
      <c r="G20" s="9">
        <v>-1749612.15</v>
      </c>
      <c r="H20" s="9"/>
      <c r="J20" s="9"/>
      <c r="K20" s="9">
        <f>SUM(B20:H20)</f>
        <v>-1749612.15</v>
      </c>
      <c r="N20" s="9">
        <f>K20+M20</f>
        <v>-1749612.15</v>
      </c>
    </row>
    <row r="21" spans="1:15">
      <c r="A21" s="11" t="s">
        <v>48</v>
      </c>
      <c r="B21" s="13">
        <v>22251</v>
      </c>
      <c r="C21" s="13"/>
      <c r="D21" s="13"/>
      <c r="E21" s="13"/>
      <c r="F21" s="13"/>
      <c r="G21" s="13">
        <v>-250386</v>
      </c>
      <c r="H21" s="13"/>
      <c r="J21" s="9"/>
      <c r="K21" s="13">
        <f>SUM(B21:H21)</f>
        <v>-228135</v>
      </c>
      <c r="M21" s="12"/>
      <c r="N21" s="13">
        <f>K21+M21</f>
        <v>-228135</v>
      </c>
    </row>
    <row r="22" spans="1:15">
      <c r="A22" s="4" t="s">
        <v>49</v>
      </c>
      <c r="B22" s="9">
        <f t="shared" ref="B22:H22" si="2">SUM(B17:B21)</f>
        <v>9713364.5399999991</v>
      </c>
      <c r="C22" s="9">
        <f t="shared" si="2"/>
        <v>61226531.730000004</v>
      </c>
      <c r="D22" s="9">
        <f t="shared" si="2"/>
        <v>0</v>
      </c>
      <c r="E22" s="9">
        <f t="shared" si="2"/>
        <v>0</v>
      </c>
      <c r="F22" s="9">
        <f t="shared" si="2"/>
        <v>-3.6237679523765109E-13</v>
      </c>
      <c r="G22" s="9">
        <f t="shared" si="2"/>
        <v>3827614.65</v>
      </c>
      <c r="H22" s="9">
        <f t="shared" si="2"/>
        <v>13282664.910000002</v>
      </c>
      <c r="J22" s="9"/>
      <c r="K22" s="9">
        <f>SUM(K17:K21)</f>
        <v>88050175.829999998</v>
      </c>
      <c r="M22" s="9">
        <f>SUM(M17:M21)</f>
        <v>353070.36</v>
      </c>
      <c r="N22" s="9">
        <f>SUM(N17:N21)</f>
        <v>88403246.189999998</v>
      </c>
    </row>
    <row r="23" spans="1:15">
      <c r="A23" s="4" t="s">
        <v>50</v>
      </c>
      <c r="B23" s="5">
        <f>'[6]התאמה חודשית'!E28</f>
        <v>9713364.5399999991</v>
      </c>
      <c r="C23" s="5">
        <f>'[6]התאמה חודשית'!E29</f>
        <v>61226531.729999997</v>
      </c>
      <c r="D23" s="5">
        <f>'[6]התאמה חודשית'!E25</f>
        <v>0</v>
      </c>
      <c r="E23" s="5">
        <f>'[6]התאמה חודשית'!E26</f>
        <v>0</v>
      </c>
      <c r="F23" s="5">
        <f>'[6]התאמה חודשית'!E27</f>
        <v>0</v>
      </c>
      <c r="G23" s="5">
        <f>+'[6]התאמה חודשית'!E30</f>
        <v>3827614.65</v>
      </c>
      <c r="H23" s="5">
        <f>+'[6]התאמה חודשית'!E31</f>
        <v>13282664.91</v>
      </c>
      <c r="J23" s="6"/>
      <c r="K23" s="5">
        <f>'[6]התאמה חודשית'!E32</f>
        <v>88050175.829999998</v>
      </c>
      <c r="N23" s="5">
        <f>'[6]התאמה חודשית'!G32</f>
        <v>88403246.189999998</v>
      </c>
    </row>
    <row r="24" spans="1:15">
      <c r="B24" s="9">
        <f t="shared" ref="B24:H24" si="3">B22-B23</f>
        <v>0</v>
      </c>
      <c r="C24" s="9">
        <f t="shared" si="3"/>
        <v>0</v>
      </c>
      <c r="D24" s="9">
        <f t="shared" si="3"/>
        <v>0</v>
      </c>
      <c r="E24" s="9">
        <f t="shared" si="3"/>
        <v>0</v>
      </c>
      <c r="F24" s="9">
        <f t="shared" si="3"/>
        <v>-3.6237679523765109E-13</v>
      </c>
      <c r="G24" s="9">
        <f t="shared" si="3"/>
        <v>0</v>
      </c>
      <c r="H24" s="9">
        <f t="shared" si="3"/>
        <v>0</v>
      </c>
      <c r="J24" s="9"/>
      <c r="K24" s="9">
        <f>K22-K23</f>
        <v>0</v>
      </c>
      <c r="N24" s="9">
        <f>N22-N23</f>
        <v>0</v>
      </c>
    </row>
    <row r="26" spans="1:15">
      <c r="B26" t="s">
        <v>56</v>
      </c>
      <c r="C26" s="9">
        <f>Q7+K19</f>
        <v>12651155.050000001</v>
      </c>
    </row>
    <row r="27" spans="1:15">
      <c r="B27" t="s">
        <v>57</v>
      </c>
      <c r="C27" s="13">
        <f>Q9+K21</f>
        <v>146995</v>
      </c>
    </row>
    <row r="28" spans="1:15">
      <c r="C28" s="9">
        <f>C26+C27</f>
        <v>12798150.050000001</v>
      </c>
    </row>
    <row r="32" spans="1:15">
      <c r="C32" t="s">
        <v>1102</v>
      </c>
      <c r="E32" s="9">
        <f>+F7+K7+H19+K9</f>
        <v>226041.49</v>
      </c>
    </row>
    <row r="33" spans="3:5">
      <c r="C33" t="s">
        <v>1103</v>
      </c>
      <c r="E33" s="9">
        <f>+K19+K21+Q7+Q9-E32</f>
        <v>12572108.560000001</v>
      </c>
    </row>
    <row r="34" spans="3:5">
      <c r="E34" s="9">
        <f>SUM(E32:E33)</f>
        <v>12798150.050000001</v>
      </c>
    </row>
    <row r="36" spans="3:5">
      <c r="C36" t="s">
        <v>1104</v>
      </c>
      <c r="E36" s="9">
        <f>+H22+F10+K10</f>
        <v>31431440.200000007</v>
      </c>
    </row>
    <row r="37" spans="3:5">
      <c r="C37" t="s">
        <v>1105</v>
      </c>
      <c r="E37" s="9">
        <f>+K22+Q10-E36</f>
        <v>832771838.73989975</v>
      </c>
    </row>
    <row r="38" spans="3:5">
      <c r="E38" s="9">
        <f>SUM(E36:E37)</f>
        <v>864203278.9398998</v>
      </c>
    </row>
  </sheetData>
  <mergeCells count="5">
    <mergeCell ref="B1:P1"/>
    <mergeCell ref="B2:G2"/>
    <mergeCell ref="H2:P2"/>
    <mergeCell ref="B14:F14"/>
    <mergeCell ref="G14:H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11</vt:i4>
      </vt:variant>
      <vt:variant>
        <vt:lpstr>טווחים בעלי שם</vt:lpstr>
      </vt:variant>
      <vt:variant>
        <vt:i4>3</vt:i4>
      </vt:variant>
    </vt:vector>
  </HeadingPairs>
  <TitlesOfParts>
    <vt:vector size="14" baseType="lpstr">
      <vt:lpstr>נספח חיים</vt:lpstr>
      <vt:lpstr>כלל והון</vt:lpstr>
      <vt:lpstr>הכנסות מדיבידנד 1-3.12</vt:lpstr>
      <vt:lpstr>הכנסות מדיבידנד 1-06.12</vt:lpstr>
      <vt:lpstr>הכנסות מריבית 1-3.12</vt:lpstr>
      <vt:lpstr>הכנסות מריבית 1-06.12</vt:lpstr>
      <vt:lpstr>רווה"פ חודשי 7.09</vt:lpstr>
      <vt:lpstr>רווה"פ חודשי 8.09</vt:lpstr>
      <vt:lpstr>רווה"פ חודשי 9.09</vt:lpstr>
      <vt:lpstr>תזרים נומינלי מניות</vt:lpstr>
      <vt:lpstr>תזרים נומינלי אגח</vt:lpstr>
      <vt:lpstr>'הכנסות מריבית 1-3.12'!WPrint_Area_W</vt:lpstr>
      <vt:lpstr>'כלל והון'!WPrint_Area_W</vt:lpstr>
      <vt:lpstr>'הכנסות מריבית 1-3.12'!WPrint_TitlesW</vt:lpstr>
    </vt:vector>
  </TitlesOfParts>
  <Company>AIG Golden Insurance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AIG_Nostro_Q1 2023 for Internet</dc:title>
  <dc:creator>YaronYog</dc:creator>
  <dc:description>מסמך זה הונגש בתאריך 29/5/23 _x000d_
על ידי המרכז להנגשת מידע_x000d_
בעמותת 'נגישות ישראל'_x000d_
ועלול להכיל שינויים לאחר הנגשתו</dc:description>
  <cp:lastModifiedBy>User Acess 2</cp:lastModifiedBy>
  <cp:lastPrinted>2017-12-06T09:39:57Z</cp:lastPrinted>
  <dcterms:created xsi:type="dcterms:W3CDTF">2009-06-14T12:40:30Z</dcterms:created>
  <dcterms:modified xsi:type="dcterms:W3CDTF">2023-05-29T07:56:57Z</dcterms:modified>
</cp:coreProperties>
</file>