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565" windowWidth="12120" windowHeight="7815" tabRatio="858" activeTab="1"/>
  </bookViews>
  <sheets>
    <sheet name="נספח חיים" sheetId="1" r:id="rId1"/>
    <sheet name="נספח כללי והון" sheetId="2" r:id="rId2"/>
    <sheet name="הכנסות מדיבידנד 1-3.12" sheetId="3" state="hidden" r:id="rId3"/>
    <sheet name="הכנסות מדיבידנד 1-06.12" sheetId="4" state="hidden" r:id="rId4"/>
    <sheet name="הכנסות מריבית 1-3.12" sheetId="5" state="hidden" r:id="rId5"/>
    <sheet name="הכנסות מריבית 1-06.12" sheetId="6" state="hidden" r:id="rId6"/>
    <sheet name="רווה&quot;פ חודשי 7.09" sheetId="7" state="hidden" r:id="rId7"/>
    <sheet name="רווה&quot;פ חודשי 8.09" sheetId="8" state="hidden" r:id="rId8"/>
    <sheet name="רווה&quot;פ חודשי 9.09" sheetId="9" state="hidden" r:id="rId9"/>
    <sheet name="תזרים נומינלי מניות" sheetId="10" state="hidden" r:id="rId10"/>
    <sheet name="תזרים נומינלי אגח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'[5]Bonds'!$C$85</definedName>
    <definedName name="agach">#REF!</definedName>
    <definedName name="agencia_local">#REF!</definedName>
    <definedName name="agencia_usd">#REF!</definedName>
    <definedName name="ALL">#REF!</definedName>
    <definedName name="as">'[5]Other Investments'!$B$25</definedName>
    <definedName name="ass">'[5]Other Investments'!$C$25</definedName>
    <definedName name="asss">'[5]Other Investments'!$C$26</definedName>
    <definedName name="asssss">'[5]Real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'[4]Index'!#REF!</definedName>
    <definedName name="fx_thismonth">'[4]Index'!$B$19</definedName>
    <definedName name="GBP">#REF!</definedName>
    <definedName name="ggghg">'[5]Other Bonds'!$C$34</definedName>
    <definedName name="gob_local">#REF!</definedName>
    <definedName name="gob_usd">#REF!</definedName>
    <definedName name="GRD">#REF!</definedName>
    <definedName name="HUF">#REF!</definedName>
    <definedName name="jkj">'[5]Equities'!$B$52</definedName>
    <definedName name="july_99">#REF!</definedName>
    <definedName name="kkkl">'[5]Equities'!$B$53</definedName>
    <definedName name="kl">'[5]Other Bonds'!$B$35</definedName>
    <definedName name="klklk">'[5]Other Bonds'!$C$35</definedName>
    <definedName name="klklklklklk">'[5]Equities'!$B$51</definedName>
    <definedName name="klklklklklklklklklk">'[5]Other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'[5]Other Investments'!$B$22</definedName>
    <definedName name="oct_99">#REF!</definedName>
    <definedName name="ooo">'[5]Other Investments'!$B$23</definedName>
    <definedName name="ooooo">'[5]Other Investments'!$C$23</definedName>
    <definedName name="oooooooo">'[5]Other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_xlnm.Print_Area" localSheetId="4">'הכנסות מריבית 1-3.12'!$G$2:$K$582</definedName>
    <definedName name="_xlnm.Print_Area" localSheetId="0">'נספח חיים'!#REF!</definedName>
    <definedName name="_xlnm.Print_Area" localSheetId="1">'נספח כללי והון'!$A$2:$N$57</definedName>
    <definedName name="_xlnm.Print_Area">#N/A</definedName>
    <definedName name="_xlnm.Print_Titles" localSheetId="4">'הכנסות מריבית 1-3.12'!$1:$1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Years">'[6]נוסטרו חיים'!$AC$6:$AC$11</definedName>
    <definedName name="פדיון">#REF!</definedName>
    <definedName name="רשימת_אגח">#REF!</definedName>
  </definedNames>
  <calcPr fullCalcOnLoad="1"/>
</workbook>
</file>

<file path=xl/comments5.xml><?xml version="1.0" encoding="utf-8"?>
<comments xmlns="http://schemas.openxmlformats.org/spreadsheetml/2006/main">
  <authors>
    <author>inbald</author>
  </authors>
  <commentList>
    <comment ref="I190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6.xml><?xml version="1.0" encoding="utf-8"?>
<comments xmlns="http://schemas.openxmlformats.org/spreadsheetml/2006/main">
  <authors>
    <author>inbald</author>
  </authors>
  <commentList>
    <comment ref="I397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7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M6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YaronYog:
</t>
        </r>
        <r>
          <rPr>
            <sz val="8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8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מיון אגח שטראוס ב משקלי לצמוד מדד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9.xml><?xml version="1.0" encoding="utf-8"?>
<comments xmlns="http://schemas.openxmlformats.org/spreadsheetml/2006/main">
  <authors>
    <author>YaronYog</author>
  </authors>
  <commentList>
    <comment ref="B21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<sst xmlns="http://schemas.openxmlformats.org/spreadsheetml/2006/main" count="8177" uniqueCount="1294">
  <si>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</si>
  <si>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</si>
  <si>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</si>
  <si>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</si>
  <si>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</si>
  <si>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</si>
  <si>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</si>
  <si>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</si>
  <si>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</si>
  <si>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</si>
  <si>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</si>
  <si>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</si>
  <si>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</si>
  <si>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</si>
  <si>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</si>
  <si>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</si>
  <si>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</si>
  <si>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</si>
  <si>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</si>
  <si>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</si>
  <si>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</si>
  <si>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</si>
  <si>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</si>
  <si>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</si>
  <si>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</si>
  <si>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</si>
  <si>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</si>
  <si>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</si>
  <si>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</si>
  <si>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</si>
  <si>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</si>
  <si>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</si>
  <si>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</si>
  <si>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</si>
  <si>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</si>
  <si>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</si>
  <si>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</si>
  <si>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</si>
  <si>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</si>
  <si>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</si>
  <si>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</si>
  <si>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</si>
  <si>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</si>
  <si>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</si>
  <si>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</si>
  <si>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</si>
  <si>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</si>
  <si>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</si>
  <si>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</si>
  <si>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</si>
  <si>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</si>
  <si>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</si>
  <si>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</si>
  <si>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</si>
  <si>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</si>
  <si>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</si>
  <si>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</si>
  <si>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</si>
  <si>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</si>
  <si>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</si>
  <si>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</si>
  <si>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</si>
  <si>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</si>
  <si>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</si>
  <si>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</si>
  <si>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</si>
  <si>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</si>
  <si>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</si>
  <si>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</si>
  <si>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</si>
  <si>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</si>
  <si>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</si>
  <si>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</si>
  <si>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</si>
  <si>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</si>
  <si>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</si>
  <si>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</si>
  <si>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</si>
  <si>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</si>
  <si>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</si>
  <si>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</si>
  <si>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</si>
  <si>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</si>
  <si>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</si>
  <si>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</si>
  <si>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</si>
  <si>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</si>
  <si>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</si>
  <si>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</si>
  <si>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</si>
  <si>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</si>
  <si>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</si>
  <si>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</si>
  <si>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</si>
  <si>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</si>
  <si>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</si>
  <si>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</si>
  <si>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</si>
  <si>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</si>
  <si>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</si>
  <si>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</si>
  <si>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</si>
  <si>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</si>
  <si>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</si>
  <si>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</si>
  <si>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</si>
  <si>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</si>
  <si>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</si>
  <si>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</si>
  <si>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</si>
  <si>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</si>
  <si>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</si>
  <si>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</si>
  <si>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</si>
  <si>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</si>
  <si>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</si>
  <si>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</si>
  <si>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</si>
  <si>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</si>
  <si>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</si>
  <si>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</si>
  <si>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</si>
  <si>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</si>
  <si>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</si>
  <si>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</si>
  <si>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</si>
  <si>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</si>
  <si>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</si>
  <si>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</si>
  <si>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</si>
  <si>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</si>
  <si>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</si>
  <si>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</si>
  <si>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</si>
  <si>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</si>
  <si>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</si>
  <si>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</si>
  <si>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</si>
  <si>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</si>
  <si>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</si>
  <si>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</si>
  <si>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</si>
  <si>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</si>
  <si>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</si>
  <si>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</si>
  <si>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</si>
  <si>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</si>
  <si>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</si>
  <si>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</si>
  <si>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</si>
  <si>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</si>
  <si>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</si>
  <si>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</si>
  <si>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</si>
  <si>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</si>
  <si>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</si>
  <si>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</si>
  <si>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</si>
  <si>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</si>
  <si>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</si>
  <si>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</si>
  <si>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</si>
  <si>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</si>
  <si>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</si>
  <si>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</si>
  <si>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</si>
  <si>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</si>
  <si>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</si>
  <si>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</si>
  <si>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</si>
  <si>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</si>
  <si>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</si>
  <si>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</si>
  <si>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</si>
  <si>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</si>
  <si>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</si>
  <si>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</si>
  <si>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</si>
  <si>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</si>
  <si>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</si>
  <si>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</si>
  <si>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</si>
  <si>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</si>
  <si>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</si>
  <si>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</si>
  <si>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</si>
  <si>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</si>
  <si>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</si>
  <si>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</si>
  <si>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</si>
  <si>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</si>
  <si>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</si>
  <si>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</si>
  <si>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</si>
  <si>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</si>
  <si>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</si>
  <si>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</si>
  <si>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</si>
  <si>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</si>
  <si>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</si>
  <si>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</si>
  <si>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</si>
  <si>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</si>
  <si>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</si>
  <si>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</si>
  <si>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</si>
  <si>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</si>
  <si>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</si>
  <si>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</si>
  <si>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</si>
  <si>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</si>
  <si>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</si>
  <si>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</si>
  <si>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</si>
  <si>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</si>
  <si>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</si>
  <si>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</si>
  <si>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</si>
  <si>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</si>
  <si>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</si>
  <si>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</si>
  <si>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</si>
  <si>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</si>
  <si>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</si>
  <si>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</si>
  <si>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</si>
  <si>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</si>
  <si>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</si>
  <si>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</si>
  <si>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</si>
  <si>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</si>
  <si>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</si>
  <si>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</si>
  <si>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</si>
  <si>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</si>
  <si>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</si>
  <si>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</si>
  <si>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</si>
  <si>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</si>
  <si>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</si>
  <si>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</si>
  <si>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</si>
  <si>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</si>
  <si>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</si>
  <si>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</si>
  <si>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</si>
  <si>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</si>
  <si>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</si>
  <si>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</si>
  <si>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</si>
  <si>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</si>
  <si>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</si>
  <si>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</si>
  <si>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</si>
  <si>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</si>
  <si>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</si>
  <si>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</si>
  <si>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</si>
  <si>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</si>
  <si>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</si>
  <si>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</si>
  <si>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</si>
  <si>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</si>
  <si>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</si>
  <si>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</si>
  <si>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</si>
  <si>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</si>
  <si>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</si>
  <si>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</si>
  <si>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</si>
  <si>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</si>
  <si>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</si>
  <si>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</si>
  <si>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</si>
  <si>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</si>
  <si>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</si>
  <si>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</si>
  <si>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</si>
  <si>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</si>
  <si>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</si>
  <si>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</si>
  <si>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</si>
  <si>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</si>
  <si>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</si>
  <si>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</si>
  <si>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</si>
  <si>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</si>
  <si>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</si>
  <si>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</si>
  <si>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</si>
  <si>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</si>
  <si>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</si>
  <si>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</si>
  <si>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</si>
  <si>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</si>
  <si>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</si>
  <si>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</si>
  <si>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</si>
  <si>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</si>
  <si>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</si>
  <si>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</si>
  <si>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</si>
  <si>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</si>
  <si>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</si>
  <si>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</si>
  <si>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</si>
  <si>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</si>
  <si>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</si>
  <si>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</si>
  <si>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</si>
  <si>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</si>
  <si>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</si>
  <si>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</si>
  <si>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</si>
  <si>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</si>
  <si>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</si>
  <si>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</si>
  <si>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</si>
  <si>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</si>
  <si>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</si>
  <si>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</si>
  <si>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</si>
  <si>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</si>
  <si>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</si>
  <si>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</si>
  <si>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</si>
  <si>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</si>
  <si>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</si>
  <si>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</si>
  <si>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</si>
  <si>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</si>
  <si>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</si>
  <si>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</si>
  <si>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</si>
  <si>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</si>
  <si>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</si>
  <si>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</si>
  <si>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</si>
  <si>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</si>
  <si>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</si>
  <si>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</si>
  <si>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</si>
  <si>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</si>
  <si>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</si>
  <si>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</si>
  <si>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</si>
  <si>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</si>
  <si>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</si>
  <si>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</si>
  <si>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</si>
  <si>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</si>
  <si>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</si>
  <si>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</si>
  <si>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</si>
  <si>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</si>
  <si>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</si>
  <si>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</si>
  <si>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</si>
  <si>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</si>
  <si>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</si>
  <si>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</si>
  <si>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</si>
  <si>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</si>
  <si>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</si>
  <si>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</si>
  <si>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</si>
  <si>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</si>
  <si>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</si>
  <si>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</si>
  <si>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</si>
  <si>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</si>
  <si>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</si>
  <si>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</si>
  <si>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</si>
  <si>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</si>
  <si>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</si>
  <si>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</si>
  <si>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</si>
  <si>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</si>
  <si>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</si>
  <si>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</si>
  <si>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</si>
  <si>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</si>
  <si>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</si>
  <si>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</si>
  <si>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</si>
  <si>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</si>
  <si>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</si>
  <si>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</si>
  <si>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</si>
  <si>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</si>
  <si>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</si>
  <si>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</si>
  <si>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</si>
  <si>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</si>
  <si>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</si>
  <si>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</si>
  <si>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</si>
  <si>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</si>
  <si>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</si>
  <si>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</si>
  <si>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</si>
  <si>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</si>
  <si>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</si>
  <si>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</si>
  <si>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</si>
  <si>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</si>
  <si>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</si>
  <si>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</si>
  <si>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</si>
  <si>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</si>
  <si>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</si>
  <si>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</si>
  <si>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</si>
  <si>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</si>
  <si>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</si>
  <si>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</si>
  <si>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</si>
  <si>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</si>
  <si>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</si>
  <si>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</si>
  <si>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</si>
  <si>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</si>
  <si>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</si>
  <si>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</si>
  <si>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</si>
  <si>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</si>
  <si>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</si>
  <si>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</si>
  <si>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</si>
  <si>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</si>
  <si>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</si>
  <si>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</si>
  <si>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</si>
  <si>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</si>
  <si>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</si>
  <si>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</si>
  <si>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</si>
  <si>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</si>
  <si>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</si>
  <si>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</si>
  <si>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</si>
  <si>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</si>
  <si>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</si>
  <si>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</si>
  <si>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</si>
  <si>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</si>
  <si>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</si>
  <si>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</si>
  <si>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</si>
  <si>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</si>
  <si>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</si>
  <si>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</si>
  <si>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</si>
  <si>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</si>
  <si>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</si>
  <si>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</si>
  <si>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</si>
  <si>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</si>
  <si>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</si>
  <si>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</si>
  <si>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</si>
  <si>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</si>
  <si>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</si>
  <si>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</si>
  <si>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</si>
  <si>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</si>
  <si>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</si>
  <si>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</si>
  <si>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</si>
  <si>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</si>
  <si>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</si>
  <si>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</si>
  <si>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</si>
  <si>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</si>
  <si>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</si>
  <si>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</si>
  <si>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</si>
  <si>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</si>
  <si>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</si>
  <si>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</si>
  <si>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</si>
  <si>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</si>
  <si>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</si>
  <si>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</si>
  <si>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</si>
  <si>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</si>
  <si>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</si>
  <si>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</si>
  <si>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</si>
  <si>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</si>
  <si>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</si>
  <si>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</si>
  <si>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</si>
  <si>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</si>
  <si>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</si>
  <si>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</si>
  <si>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</si>
  <si>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</si>
  <si>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</si>
  <si>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</si>
  <si>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</si>
  <si>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</si>
  <si>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</si>
  <si>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</si>
  <si>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</si>
  <si>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</si>
  <si>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</si>
  <si>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</si>
  <si>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</si>
  <si>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</si>
  <si>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</si>
  <si>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</si>
  <si>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</si>
  <si>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</si>
  <si>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</si>
  <si>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</si>
  <si>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</si>
  <si>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</si>
  <si>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</si>
  <si>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</si>
  <si>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</si>
  <si>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</si>
  <si>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</si>
  <si>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</si>
  <si>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</si>
  <si>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</si>
  <si>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</si>
  <si>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</si>
  <si>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</si>
  <si>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</si>
  <si>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</si>
  <si>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</si>
  <si>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</si>
  <si>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</si>
  <si>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</si>
  <si>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</si>
  <si>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</si>
  <si>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</si>
  <si>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</si>
  <si>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</si>
  <si>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</si>
  <si>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</si>
  <si>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</si>
  <si>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</si>
  <si>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</si>
  <si>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</si>
  <si>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</si>
  <si>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</si>
  <si>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</si>
  <si>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</si>
  <si>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</si>
  <si>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</si>
  <si>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</si>
  <si>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</si>
  <si>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</si>
  <si>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</si>
  <si>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</si>
  <si>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</si>
  <si>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</si>
  <si>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</si>
  <si>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</si>
  <si>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</si>
  <si>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</si>
  <si>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</si>
  <si>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</si>
  <si>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</si>
  <si>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</si>
  <si>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</si>
  <si>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</si>
  <si>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</si>
  <si>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</si>
  <si>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</si>
  <si>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</si>
  <si>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</si>
  <si>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</si>
  <si>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</si>
  <si>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</si>
  <si>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</si>
  <si>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</si>
  <si>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</si>
  <si>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</si>
  <si>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</si>
  <si>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</si>
  <si>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</si>
  <si>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</si>
  <si>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</si>
  <si>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</si>
  <si>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</si>
  <si>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</si>
  <si>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</si>
  <si>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</si>
  <si>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</si>
  <si>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</si>
  <si>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</si>
  <si>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</si>
  <si>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</si>
  <si>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</si>
  <si>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</si>
  <si>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</si>
  <si>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</si>
  <si>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</si>
  <si>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</si>
  <si>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</si>
  <si>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</si>
  <si>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</si>
  <si>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</si>
  <si>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</si>
  <si>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</si>
  <si>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</si>
  <si>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</si>
  <si>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</si>
  <si>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</si>
  <si>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</si>
  <si>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</si>
  <si>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</si>
  <si>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</si>
  <si>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</si>
  <si>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</si>
  <si>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</si>
  <si>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</si>
  <si>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</si>
  <si>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</si>
  <si>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</si>
  <si>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</si>
  <si>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</si>
  <si>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</si>
  <si>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</si>
  <si>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</si>
  <si>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</si>
  <si>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</si>
  <si>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</si>
  <si>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</si>
  <si>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</si>
  <si>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</si>
  <si>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</si>
  <si>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</si>
  <si>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</si>
  <si>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</si>
  <si>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</si>
  <si>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</si>
  <si>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</si>
  <si>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</si>
  <si>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</si>
  <si>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</si>
  <si>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</si>
  <si>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</si>
  <si>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</si>
  <si>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</si>
  <si>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</si>
  <si>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</si>
  <si>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</si>
  <si>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</si>
  <si>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</si>
  <si>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</si>
  <si>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</si>
  <si>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</si>
  <si>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</si>
  <si>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</si>
  <si>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</si>
  <si>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</si>
  <si>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</si>
  <si>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</si>
  <si>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</si>
  <si>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</si>
  <si>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</si>
  <si>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</si>
  <si>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</si>
  <si>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</si>
  <si>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</si>
  <si>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</si>
  <si>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</si>
  <si>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</si>
  <si>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</si>
  <si>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</si>
  <si>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</si>
  <si>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</si>
  <si>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</si>
  <si>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</si>
  <si>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</si>
  <si>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</si>
  <si>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</si>
  <si>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</si>
  <si>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</si>
  <si>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</si>
  <si>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</si>
  <si>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</si>
  <si>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</si>
  <si>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</si>
  <si>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</si>
  <si>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</si>
  <si>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</si>
  <si>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</si>
  <si>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</si>
  <si>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</si>
  <si>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</si>
  <si>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</si>
  <si>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</si>
  <si>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</si>
  <si>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</si>
  <si>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</si>
  <si>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</si>
  <si>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</si>
  <si>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</si>
  <si>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</si>
  <si>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</si>
  <si>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</si>
  <si>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</si>
  <si>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</si>
  <si>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</si>
  <si>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</si>
  <si>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</si>
  <si>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</si>
  <si>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</si>
  <si>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</si>
  <si>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</si>
  <si>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</si>
  <si>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</si>
  <si>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</si>
  <si>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</si>
  <si>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</si>
  <si>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</si>
  <si>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</si>
  <si>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</si>
  <si>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</si>
  <si>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</si>
  <si>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</si>
  <si>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</si>
  <si>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</si>
  <si>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</si>
  <si>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</si>
  <si>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</si>
  <si>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</si>
  <si>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</si>
  <si>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</si>
  <si>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</si>
  <si>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</si>
  <si>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</si>
  <si>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</si>
  <si>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</si>
  <si>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</si>
  <si>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</si>
  <si>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</si>
  <si>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</si>
  <si>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</si>
  <si>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</si>
  <si>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</si>
  <si>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</si>
  <si>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</si>
  <si>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</si>
  <si>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</si>
  <si>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</si>
  <si>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</si>
  <si>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</si>
  <si>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</si>
  <si>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</si>
  <si>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</si>
  <si>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</si>
  <si>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</si>
  <si>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</si>
  <si>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</si>
  <si>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</si>
  <si>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</si>
  <si>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</si>
  <si>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</si>
  <si>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</si>
  <si>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</si>
  <si>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</si>
  <si>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</si>
  <si>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</si>
  <si>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</si>
  <si>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</si>
  <si>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</si>
  <si>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</si>
  <si>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</si>
  <si>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</si>
  <si>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</si>
  <si>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</si>
  <si>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</si>
  <si>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</si>
  <si>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</si>
  <si>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</si>
  <si>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</si>
  <si>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</si>
  <si>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</si>
  <si>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</si>
  <si>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</si>
  <si>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</si>
  <si>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</si>
  <si>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</si>
  <si>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</si>
  <si>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</si>
  <si>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</si>
  <si>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</si>
  <si>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</si>
  <si>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</si>
  <si>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</si>
  <si>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</si>
  <si>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</si>
  <si>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</si>
  <si>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</si>
  <si>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</si>
  <si>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</si>
  <si>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</si>
  <si>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</si>
  <si>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</si>
  <si>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</si>
  <si>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</si>
  <si>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</si>
  <si>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</si>
  <si>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</si>
  <si>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</si>
  <si>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</si>
  <si>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</si>
  <si>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</si>
  <si>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</si>
  <si>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</si>
  <si>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</si>
  <si>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</si>
  <si>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</si>
  <si>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</si>
  <si>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</si>
  <si>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</si>
  <si>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</si>
  <si>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</si>
  <si>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</si>
  <si>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</si>
  <si>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</si>
  <si>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</si>
  <si>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</si>
  <si>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</si>
  <si>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</si>
  <si>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</si>
  <si>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</si>
  <si>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</si>
  <si>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</si>
  <si>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</si>
  <si>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</si>
  <si>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</si>
  <si>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</si>
  <si>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</si>
  <si>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</si>
  <si>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</si>
  <si>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</si>
  <si>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</si>
  <si>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</si>
  <si>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</si>
  <si>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</si>
  <si>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</si>
  <si>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</si>
  <si>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</si>
  <si>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</si>
  <si>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</si>
  <si>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</si>
  <si>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</si>
  <si>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</si>
  <si>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</si>
  <si>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</si>
  <si>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</si>
  <si>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</si>
  <si>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</si>
  <si>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</si>
  <si>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</si>
  <si>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</si>
  <si>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</si>
  <si>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</si>
  <si>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</si>
  <si>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</si>
  <si>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</si>
  <si>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</si>
  <si>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</si>
  <si>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</si>
  <si>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</si>
  <si>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</si>
  <si>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</si>
  <si>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</si>
  <si>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</si>
  <si>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</si>
  <si>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</si>
  <si>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</si>
  <si>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</si>
  <si>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</si>
  <si>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</si>
  <si>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</si>
  <si>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</si>
  <si>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</si>
  <si>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</si>
  <si>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</si>
  <si>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</si>
  <si>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</si>
  <si>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</si>
  <si>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</si>
  <si>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</si>
  <si>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</si>
  <si>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</si>
  <si>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</si>
  <si>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</si>
  <si>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</si>
  <si>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</si>
  <si>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</si>
  <si>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</si>
  <si>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</si>
  <si>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</si>
  <si>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</si>
  <si>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</si>
  <si>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</si>
  <si>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</si>
  <si>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</si>
  <si>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</si>
  <si>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</si>
  <si>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</si>
  <si>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</si>
  <si>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</si>
  <si>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</si>
  <si>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</si>
  <si>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</si>
  <si>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</si>
  <si>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</si>
  <si>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</si>
  <si>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</si>
  <si>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</si>
  <si>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</si>
  <si>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</si>
  <si>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</si>
  <si>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</si>
  <si>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</si>
  <si>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</si>
  <si>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</si>
  <si>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</si>
  <si>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</si>
  <si>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</si>
  <si>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</si>
  <si>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</si>
  <si>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</si>
  <si>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</si>
  <si>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</si>
  <si>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</si>
  <si>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</si>
  <si>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</si>
  <si>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</si>
  <si>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</si>
  <si>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</si>
  <si>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</si>
  <si>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</si>
  <si>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</si>
  <si>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</si>
  <si>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</si>
  <si>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</si>
  <si>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</si>
  <si>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</si>
  <si>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</si>
  <si>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</si>
  <si>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</si>
  <si>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</si>
  <si>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</si>
  <si>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</si>
  <si>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</si>
  <si>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</si>
  <si>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</si>
  <si>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</si>
  <si>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</si>
  <si>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</si>
  <si>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</si>
  <si>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</si>
  <si>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</si>
  <si>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</si>
  <si>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</si>
  <si>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</si>
  <si>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</si>
  <si>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</si>
  <si>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</si>
  <si>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</si>
  <si>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</si>
  <si>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</si>
  <si>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</si>
  <si>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</si>
  <si>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</si>
  <si>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</si>
  <si>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</si>
  <si>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</si>
  <si>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</si>
  <si>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</si>
  <si>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</si>
  <si>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</si>
  <si>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</si>
  <si>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</si>
  <si>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</si>
  <si>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</si>
  <si>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</si>
  <si>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</si>
  <si>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</si>
  <si>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</si>
  <si>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</si>
  <si>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</si>
  <si>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</si>
  <si>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</si>
  <si>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</si>
  <si>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</si>
  <si>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</si>
  <si>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</si>
  <si>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</si>
  <si>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</si>
  <si>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</si>
  <si>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</si>
  <si>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</si>
  <si>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</si>
  <si>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</si>
  <si>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</si>
  <si>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</si>
  <si>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</si>
  <si>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</si>
  <si>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</si>
  <si>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</si>
  <si>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</si>
  <si>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</si>
  <si>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</si>
  <si>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</si>
  <si>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</si>
  <si>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</si>
  <si>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</si>
  <si>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</si>
  <si>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</si>
  <si>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</si>
  <si>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</si>
  <si>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</si>
  <si>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</si>
  <si>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</si>
  <si>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</si>
  <si>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</si>
  <si>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</si>
  <si>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</si>
  <si>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</si>
  <si>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</si>
  <si>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</si>
  <si>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</si>
  <si>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</si>
  <si>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</si>
  <si>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</si>
  <si>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</si>
  <si>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</si>
  <si>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</si>
  <si>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</si>
  <si>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</si>
  <si>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</si>
  <si>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</si>
  <si>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</si>
  <si>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</si>
  <si>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</si>
  <si>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</si>
  <si>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</si>
  <si>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</si>
  <si>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</si>
  <si>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</si>
  <si>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</si>
  <si>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</si>
  <si>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</si>
  <si>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</si>
  <si>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</si>
  <si>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</si>
  <si>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</si>
  <si>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</si>
  <si>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</si>
  <si>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</si>
  <si>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</si>
  <si>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</si>
  <si>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</si>
  <si>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</si>
  <si>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</si>
  <si>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</si>
  <si>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</si>
  <si>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</si>
  <si>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</si>
  <si>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</si>
  <si>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</si>
  <si>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</si>
  <si>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</si>
  <si>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</si>
  <si>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</si>
  <si>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</si>
  <si>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</si>
  <si>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</si>
  <si>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</si>
  <si>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</si>
  <si>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</si>
  <si>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</si>
  <si>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</si>
  <si>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</si>
  <si>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</si>
  <si>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</si>
  <si>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</si>
  <si>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</si>
  <si>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</si>
  <si>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</si>
  <si>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</si>
  <si>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</si>
  <si>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</si>
  <si>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</si>
  <si>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</si>
  <si>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</si>
  <si>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</si>
  <si>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</si>
  <si>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</si>
  <si>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</si>
  <si>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</si>
  <si>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</si>
  <si>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</si>
  <si>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</si>
  <si>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</si>
  <si>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</si>
  <si>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</si>
  <si>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</si>
  <si>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</si>
  <si>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</si>
  <si>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</si>
  <si>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</si>
  <si>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</si>
  <si>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</si>
  <si>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</si>
  <si>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</si>
  <si>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</si>
  <si>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</si>
  <si>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</si>
  <si>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</si>
  <si>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</si>
  <si>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</si>
  <si>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</si>
  <si>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</si>
  <si>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</si>
  <si>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</si>
  <si>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</si>
  <si>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</si>
  <si>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</si>
  <si>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</si>
  <si>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</si>
  <si>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</si>
  <si>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</si>
  <si>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</si>
  <si>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</si>
  <si>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</si>
  <si>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</si>
  <si>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</si>
  <si>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</si>
  <si>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</si>
  <si>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</si>
  <si>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</si>
  <si>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</si>
  <si>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</si>
  <si>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</si>
  <si>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</si>
  <si>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</si>
  <si>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</si>
  <si>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</si>
  <si>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</si>
  <si>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</si>
  <si>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</si>
  <si>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</si>
  <si>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</si>
  <si>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</si>
  <si>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</si>
  <si>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</si>
  <si>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</si>
  <si>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</si>
  <si>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</si>
  <si>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</si>
  <si>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</si>
  <si>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</si>
  <si>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</si>
  <si>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</si>
  <si>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</si>
  <si>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</si>
  <si>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</si>
  <si>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</si>
  <si>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</si>
  <si>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</si>
  <si>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</si>
  <si>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</si>
  <si>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</si>
  <si>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</si>
  <si>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</si>
  <si>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</si>
  <si>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</si>
  <si>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</si>
  <si>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</si>
  <si>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</si>
  <si>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</si>
  <si>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</si>
  <si>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</si>
  <si>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</si>
  <si>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</si>
  <si>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</si>
  <si>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</si>
  <si>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</si>
  <si>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</si>
  <si>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</si>
  <si>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</si>
  <si>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</si>
  <si>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</si>
  <si>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</si>
  <si>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</si>
  <si>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</si>
  <si>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</si>
  <si>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</si>
  <si>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</si>
  <si>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</si>
  <si>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</si>
  <si>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</si>
  <si>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</si>
  <si>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</si>
  <si>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</si>
  <si>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</si>
  <si>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</si>
  <si>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</si>
  <si>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</si>
  <si>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</si>
  <si>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</si>
  <si>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</si>
  <si>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</si>
  <si>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</si>
  <si>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</si>
  <si>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</si>
  <si>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</si>
  <si>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</si>
  <si>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</si>
  <si>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</si>
  <si>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</si>
  <si>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</si>
  <si>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</si>
  <si>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</si>
  <si>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</si>
  <si>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</si>
  <si>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</si>
  <si>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</si>
  <si>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</si>
  <si>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</si>
  <si>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</si>
  <si>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</si>
  <si>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</si>
  <si>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</si>
  <si>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</si>
  <si>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</si>
  <si>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</si>
  <si>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</si>
  <si>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</si>
  <si>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</si>
  <si>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</si>
  <si>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</si>
  <si>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</si>
  <si>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</si>
  <si>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</si>
  <si>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</si>
  <si>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</si>
  <si>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</si>
  <si>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</si>
  <si>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</si>
  <si>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</si>
  <si>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</si>
  <si>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</si>
  <si>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</si>
  <si>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</si>
  <si>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</si>
  <si>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</si>
  <si>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</si>
  <si>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</si>
  <si>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</si>
  <si>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</si>
  <si>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</si>
  <si>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</si>
  <si>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</si>
  <si>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</si>
  <si>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</si>
  <si>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</si>
  <si>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</si>
  <si>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</si>
  <si>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</si>
  <si>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</si>
  <si>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</si>
  <si>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</si>
  <si>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</si>
  <si>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</si>
  <si>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</si>
  <si>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</si>
  <si>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</si>
  <si>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</si>
  <si>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</si>
  <si>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</si>
  <si>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</si>
  <si>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</si>
  <si>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</si>
  <si>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</si>
  <si>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</si>
  <si>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</si>
  <si>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נתונים לשנת :</t>
  </si>
  <si>
    <t>פירוט תרומת אפיקי השקעה בגין התחייבויות מסוג 40,70,80,90</t>
  </si>
  <si>
    <t>פירוט תרומת אפיקי השקעה בגין התחייבויות מסוג 10</t>
  </si>
</sst>
</file>

<file path=xl/styles.xml><?xml version="1.0" encoding="utf-8"?>
<styleSheet xmlns="http://schemas.openxmlformats.org/spreadsheetml/2006/main">
  <numFmts count="5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#,;\(#,###,\)"/>
    <numFmt numFmtId="165" formatCode="##,###,###.00"/>
    <numFmt numFmtId="166" formatCode="0.000_)"/>
    <numFmt numFmtId="167" formatCode="0.00_)"/>
    <numFmt numFmtId="168" formatCode="#,###.000,;\(#,###.000,\)"/>
    <numFmt numFmtId="169" formatCode="_ * #,##0_ ;_ * \-#,##0_ ;_ * &quot;-&quot;??_ ;_ @_ "/>
    <numFmt numFmtId="170" formatCode="0.0%"/>
    <numFmt numFmtId="171" formatCode="#,##0.0"/>
    <numFmt numFmtId="172" formatCode="#,###.0,;\(#,###.0,\)"/>
    <numFmt numFmtId="173" formatCode="#,###.00,;\(#,###.00,\)"/>
    <numFmt numFmtId="174" formatCode="#,###.0000,;\(#,###.0000,\)"/>
    <numFmt numFmtId="175" formatCode="#,###.00000,;\(#,###.00000,\)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-&quot;₪&quot;* #,##0_-;\-&quot;₪&quot;* #,##0_-;_-&quot;₪&quot;* &quot;-&quot;_-;_-@_-"/>
    <numFmt numFmtId="181" formatCode="#,##0.00\ ;[Red]\(#,##0.00\);\-;"/>
    <numFmt numFmtId="182" formatCode="#,##0\ ;[Red]\(#,##0\);\-;"/>
    <numFmt numFmtId="183" formatCode="#,###,\ ;[Red]\(#,###,\);\-;"/>
    <numFmt numFmtId="184" formatCode="#,###,,\ ;[Red]\(#,###,,\);\-;"/>
    <numFmt numFmtId="185" formatCode="#,###.000000,;\(#,###.000000,\)"/>
    <numFmt numFmtId="186" formatCode="0.0"/>
    <numFmt numFmtId="187" formatCode="0.0000"/>
    <numFmt numFmtId="188" formatCode="0.000"/>
    <numFmt numFmtId="189" formatCode="#,##0.000"/>
    <numFmt numFmtId="190" formatCode="_(* #,##0_);_(* \(#,##0\);_(* &quot;-&quot;??_);_(@_)"/>
    <numFmt numFmtId="191" formatCode="[$-40D]dddd\ dd\ mmmm\ yyyy"/>
    <numFmt numFmtId="192" formatCode="_(* #,##0.00_);_(* \(#,##0.00\);_(* &quot;-&quot;??_);_(@_)"/>
    <numFmt numFmtId="193" formatCode="#,##0.0000000000"/>
    <numFmt numFmtId="194" formatCode="_ * #,##0.000_ ;_ * \-#,##0.000_ ;_ * &quot;-&quot;??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 * #,##0.0_ ;_ * \-#,##0.0_ ;_ * &quot;-&quot;?_ ;_ @_ "/>
    <numFmt numFmtId="203" formatCode="_ [$₪-40D]\ * #,##0.00_ ;_ [$₪-40D]\ * \-#,##0.00_ ;_ [$₪-40D]\ * &quot;-&quot;??_ ;_ @_ "/>
    <numFmt numFmtId="204" formatCode="#,##0_ ;[Red]\-#,##0\ "/>
    <numFmt numFmtId="205" formatCode="_ * #,##0.00%_ ;_*\ \(#,##0.0%\)_ ;_ * &quot;-&quot;??_ ;_ @_ "/>
    <numFmt numFmtId="206" formatCode="#,##0.0_ ;[Red]\-#,##0.0\ "/>
    <numFmt numFmtId="207" formatCode="#,##0.00_ ;[Red]\-#,##0.00\ "/>
    <numFmt numFmtId="208" formatCode="#,##0.000_ ;[Red]\-#,##0.000\ "/>
    <numFmt numFmtId="209" formatCode="#,##0.0000_ ;[Red]\-#,##0.0000\ 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David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ms Rmn"/>
      <family val="0"/>
    </font>
    <font>
      <b/>
      <i/>
      <sz val="16"/>
      <name val="Helv"/>
      <family val="0"/>
    </font>
    <font>
      <b/>
      <u val="single"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Arial (Hebrew)"/>
      <family val="0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name val="David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0"/>
      <name val="David"/>
      <family val="2"/>
    </font>
    <font>
      <sz val="14"/>
      <name val="David"/>
      <family val="2"/>
    </font>
    <font>
      <b/>
      <sz val="11"/>
      <color indexed="8"/>
      <name val="David"/>
      <family val="2"/>
    </font>
    <font>
      <sz val="14"/>
      <color indexed="8"/>
      <name val="David"/>
      <family val="2"/>
    </font>
    <font>
      <b/>
      <sz val="9"/>
      <color indexed="8"/>
      <name val="David"/>
      <family val="2"/>
    </font>
    <font>
      <b/>
      <sz val="14"/>
      <color indexed="8"/>
      <name val="David"/>
      <family val="2"/>
    </font>
    <font>
      <sz val="11"/>
      <color theme="1"/>
      <name val="David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33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1" fillId="22" borderId="0" applyNumberFormat="0" applyBorder="0" applyAlignment="0" applyProtection="0"/>
    <xf numFmtId="167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29" fillId="0" borderId="0">
      <alignment/>
      <protection/>
    </xf>
    <xf numFmtId="182" fontId="29" fillId="0" borderId="0">
      <alignment/>
      <protection/>
    </xf>
    <xf numFmtId="183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196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right"/>
    </xf>
    <xf numFmtId="169" fontId="4" fillId="0" borderId="0" xfId="42" applyNumberFormat="1" applyFont="1" applyAlignment="1">
      <alignment horizontal="right"/>
    </xf>
    <xf numFmtId="0" fontId="3" fillId="25" borderId="0" xfId="0" applyFont="1" applyFill="1" applyAlignment="1">
      <alignment horizontal="right"/>
    </xf>
    <xf numFmtId="169" fontId="0" fillId="0" borderId="0" xfId="42" applyNumberFormat="1" applyFont="1" applyAlignment="1">
      <alignment/>
    </xf>
    <xf numFmtId="169" fontId="4" fillId="0" borderId="11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169" fontId="0" fillId="4" borderId="0" xfId="42" applyNumberFormat="1" applyFont="1" applyFill="1" applyAlignment="1">
      <alignment/>
    </xf>
    <xf numFmtId="169" fontId="4" fillId="4" borderId="0" xfId="42" applyNumberFormat="1" applyFont="1" applyFill="1" applyAlignment="1">
      <alignment horizontal="right"/>
    </xf>
    <xf numFmtId="169" fontId="4" fillId="4" borderId="11" xfId="42" applyNumberFormat="1" applyFont="1" applyFill="1" applyBorder="1" applyAlignment="1">
      <alignment horizontal="right"/>
    </xf>
    <xf numFmtId="169" fontId="5" fillId="0" borderId="11" xfId="42" applyNumberFormat="1" applyFont="1" applyBorder="1" applyAlignment="1">
      <alignment horizontal="right"/>
    </xf>
    <xf numFmtId="0" fontId="25" fillId="0" borderId="0" xfId="0" applyFont="1" applyAlignment="1">
      <alignment/>
    </xf>
    <xf numFmtId="169" fontId="0" fillId="0" borderId="0" xfId="42" applyNumberFormat="1" applyFont="1" applyBorder="1" applyAlignment="1">
      <alignment/>
    </xf>
    <xf numFmtId="169" fontId="1" fillId="0" borderId="0" xfId="42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169" fontId="26" fillId="0" borderId="0" xfId="42" applyNumberFormat="1" applyFont="1" applyAlignment="1">
      <alignment horizontal="right"/>
    </xf>
    <xf numFmtId="0" fontId="24" fillId="0" borderId="0" xfId="0" applyFont="1" applyAlignment="1">
      <alignment horizontal="right"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3" fillId="0" borderId="0" xfId="42" applyNumberFormat="1" applyFont="1" applyAlignment="1">
      <alignment/>
    </xf>
    <xf numFmtId="4" fontId="4" fillId="4" borderId="0" xfId="0" applyNumberFormat="1" applyFont="1" applyFill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5" fillId="0" borderId="0" xfId="84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169" fontId="4" fillId="0" borderId="0" xfId="42" applyNumberFormat="1" applyFont="1" applyFill="1" applyBorder="1" applyAlignment="1">
      <alignment horizontal="right"/>
    </xf>
    <xf numFmtId="169" fontId="5" fillId="0" borderId="0" xfId="4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84" applyFont="1" applyFill="1" applyBorder="1" applyAlignment="1">
      <alignment horizontal="right"/>
      <protection/>
    </xf>
    <xf numFmtId="169" fontId="4" fillId="5" borderId="0" xfId="42" applyNumberFormat="1" applyFont="1" applyFill="1" applyAlignment="1">
      <alignment horizontal="right"/>
    </xf>
    <xf numFmtId="0" fontId="5" fillId="5" borderId="0" xfId="84" applyFont="1" applyFill="1" applyBorder="1" applyAlignment="1">
      <alignment horizontal="right"/>
      <protection/>
    </xf>
    <xf numFmtId="0" fontId="1" fillId="5" borderId="0" xfId="0" applyFont="1" applyFill="1" applyAlignment="1">
      <alignment/>
    </xf>
    <xf numFmtId="169" fontId="5" fillId="5" borderId="11" xfId="42" applyNumberFormat="1" applyFont="1" applyFill="1" applyBorder="1" applyAlignment="1">
      <alignment horizontal="right"/>
    </xf>
    <xf numFmtId="169" fontId="0" fillId="5" borderId="0" xfId="42" applyNumberFormat="1" applyFont="1" applyFill="1" applyAlignment="1">
      <alignment/>
    </xf>
    <xf numFmtId="0" fontId="22" fillId="5" borderId="0" xfId="84" applyFont="1" applyFill="1" applyBorder="1" applyAlignment="1">
      <alignment horizontal="right"/>
      <protection/>
    </xf>
    <xf numFmtId="0" fontId="23" fillId="5" borderId="0" xfId="0" applyFont="1" applyFill="1" applyAlignment="1">
      <alignment/>
    </xf>
    <xf numFmtId="0" fontId="20" fillId="5" borderId="0" xfId="84" applyFont="1" applyFill="1" applyBorder="1" applyAlignment="1">
      <alignment horizontal="right"/>
      <protection/>
    </xf>
    <xf numFmtId="0" fontId="21" fillId="5" borderId="0" xfId="0" applyFont="1" applyFill="1" applyAlignment="1">
      <alignment/>
    </xf>
    <xf numFmtId="0" fontId="24" fillId="5" borderId="0" xfId="84" applyFont="1" applyFill="1" applyBorder="1" applyAlignment="1">
      <alignment horizontal="right"/>
      <protection/>
    </xf>
    <xf numFmtId="0" fontId="25" fillId="5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69" fontId="26" fillId="0" borderId="0" xfId="4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84" applyFill="1" applyBorder="1">
      <alignment/>
      <protection/>
    </xf>
    <xf numFmtId="0" fontId="28" fillId="20" borderId="0" xfId="0" applyFont="1" applyFill="1" applyBorder="1" applyAlignment="1">
      <alignment horizontal="right"/>
    </xf>
    <xf numFmtId="0" fontId="0" fillId="20" borderId="0" xfId="0" applyFont="1" applyFill="1" applyAlignment="1">
      <alignment/>
    </xf>
    <xf numFmtId="169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24" borderId="0" xfId="84" applyFont="1" applyFill="1" applyBorder="1" applyAlignment="1">
      <alignment horizontal="right"/>
      <protection/>
    </xf>
    <xf numFmtId="0" fontId="0" fillId="24" borderId="0" xfId="84" applyFill="1">
      <alignment/>
      <protection/>
    </xf>
    <xf numFmtId="169" fontId="4" fillId="24" borderId="0" xfId="42" applyNumberFormat="1" applyFont="1" applyFill="1" applyAlignment="1">
      <alignment horizontal="right"/>
    </xf>
    <xf numFmtId="169" fontId="4" fillId="24" borderId="11" xfId="42" applyNumberFormat="1" applyFont="1" applyFill="1" applyBorder="1" applyAlignment="1">
      <alignment horizontal="right"/>
    </xf>
    <xf numFmtId="43" fontId="4" fillId="0" borderId="0" xfId="42" applyFont="1" applyFill="1" applyAlignment="1">
      <alignment horizontal="right"/>
    </xf>
    <xf numFmtId="0" fontId="0" fillId="0" borderId="0" xfId="0" applyFont="1" applyBorder="1" applyAlignment="1">
      <alignment/>
    </xf>
    <xf numFmtId="170" fontId="0" fillId="0" borderId="0" xfId="89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26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43" fontId="4" fillId="0" borderId="0" xfId="42" applyFont="1" applyAlignment="1">
      <alignment horizontal="right"/>
    </xf>
    <xf numFmtId="0" fontId="4" fillId="27" borderId="0" xfId="0" applyFont="1" applyFill="1" applyAlignment="1">
      <alignment horizontal="right"/>
    </xf>
    <xf numFmtId="0" fontId="4" fillId="24" borderId="0" xfId="85" applyFont="1" applyFill="1" applyAlignment="1">
      <alignment horizontal="right"/>
      <protection/>
    </xf>
    <xf numFmtId="0" fontId="4" fillId="0" borderId="0" xfId="85" applyFont="1" applyAlignment="1">
      <alignment horizontal="right"/>
      <protection/>
    </xf>
    <xf numFmtId="14" fontId="0" fillId="0" borderId="0" xfId="0" applyNumberFormat="1" applyFill="1" applyAlignment="1">
      <alignment/>
    </xf>
    <xf numFmtId="0" fontId="4" fillId="24" borderId="0" xfId="85" applyFont="1" applyFill="1" applyBorder="1" applyAlignment="1">
      <alignment horizontal="right"/>
      <protection/>
    </xf>
    <xf numFmtId="0" fontId="5" fillId="0" borderId="0" xfId="85" applyFont="1" applyAlignment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169" fontId="5" fillId="0" borderId="11" xfId="42" applyNumberFormat="1" applyFont="1" applyFill="1" applyBorder="1" applyAlignment="1">
      <alignment horizontal="right"/>
    </xf>
    <xf numFmtId="14" fontId="1" fillId="24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86" applyFont="1" applyFill="1">
      <alignment/>
      <protection/>
    </xf>
    <xf numFmtId="203" fontId="50" fillId="0" borderId="0" xfId="86" applyNumberFormat="1" applyFont="1" applyFill="1" applyBorder="1">
      <alignment/>
      <protection/>
    </xf>
    <xf numFmtId="0" fontId="51" fillId="0" borderId="0" xfId="80" applyFont="1">
      <alignment/>
      <protection/>
    </xf>
    <xf numFmtId="0" fontId="57" fillId="0" borderId="0" xfId="0" applyFont="1" applyAlignment="1">
      <alignment/>
    </xf>
    <xf numFmtId="0" fontId="52" fillId="0" borderId="0" xfId="80" applyFont="1">
      <alignment/>
      <protection/>
    </xf>
    <xf numFmtId="1" fontId="54" fillId="0" borderId="0" xfId="86" applyNumberFormat="1" applyFont="1" applyFill="1" applyBorder="1" applyAlignment="1">
      <alignment horizontal="center"/>
      <protection/>
    </xf>
    <xf numFmtId="0" fontId="55" fillId="28" borderId="13" xfId="86" applyFont="1" applyFill="1" applyBorder="1" applyAlignment="1">
      <alignment horizontal="center" vertical="center" readingOrder="2"/>
      <protection/>
    </xf>
    <xf numFmtId="0" fontId="55" fillId="28" borderId="14" xfId="86" applyFont="1" applyFill="1" applyBorder="1" applyAlignment="1">
      <alignment horizontal="center" vertical="center" readingOrder="2"/>
      <protection/>
    </xf>
    <xf numFmtId="0" fontId="55" fillId="28" borderId="15" xfId="86" applyFont="1" applyFill="1" applyBorder="1" applyAlignment="1">
      <alignment horizontal="center" vertical="center" readingOrder="2"/>
      <protection/>
    </xf>
    <xf numFmtId="0" fontId="53" fillId="28" borderId="16" xfId="86" applyFont="1" applyFill="1" applyBorder="1">
      <alignment/>
      <protection/>
    </xf>
    <xf numFmtId="204" fontId="50" fillId="29" borderId="17" xfId="53" applyNumberFormat="1" applyFont="1" applyFill="1" applyBorder="1" applyAlignment="1">
      <alignment horizontal="right"/>
    </xf>
    <xf numFmtId="170" fontId="50" fillId="29" borderId="18" xfId="53" applyNumberFormat="1" applyFont="1" applyFill="1" applyBorder="1" applyAlignment="1">
      <alignment horizontal="right"/>
    </xf>
    <xf numFmtId="0" fontId="53" fillId="28" borderId="19" xfId="86" applyFont="1" applyFill="1" applyBorder="1">
      <alignment/>
      <protection/>
    </xf>
    <xf numFmtId="204" fontId="50" fillId="29" borderId="20" xfId="53" applyNumberFormat="1" applyFont="1" applyFill="1" applyBorder="1" applyAlignment="1">
      <alignment horizontal="right"/>
    </xf>
    <xf numFmtId="170" fontId="50" fillId="29" borderId="21" xfId="53" applyNumberFormat="1" applyFont="1" applyFill="1" applyBorder="1" applyAlignment="1">
      <alignment horizontal="right"/>
    </xf>
    <xf numFmtId="0" fontId="53" fillId="28" borderId="22" xfId="86" applyFont="1" applyFill="1" applyBorder="1">
      <alignment/>
      <protection/>
    </xf>
    <xf numFmtId="204" fontId="8" fillId="29" borderId="13" xfId="53" applyNumberFormat="1" applyFont="1" applyFill="1" applyBorder="1" applyAlignment="1">
      <alignment horizontal="right" vertical="center"/>
    </xf>
    <xf numFmtId="170" fontId="8" fillId="29" borderId="14" xfId="90" applyNumberFormat="1" applyFont="1" applyFill="1" applyBorder="1" applyAlignment="1">
      <alignment horizontal="right" vertical="center"/>
    </xf>
    <xf numFmtId="204" fontId="50" fillId="0" borderId="0" xfId="53" applyNumberFormat="1" applyFont="1" applyFill="1" applyBorder="1" applyAlignment="1">
      <alignment/>
    </xf>
    <xf numFmtId="205" fontId="50" fillId="0" borderId="0" xfId="86" applyNumberFormat="1" applyFont="1" applyFill="1">
      <alignment/>
      <protection/>
    </xf>
    <xf numFmtId="0" fontId="53" fillId="28" borderId="17" xfId="86" applyFont="1" applyFill="1" applyBorder="1">
      <alignment/>
      <protection/>
    </xf>
    <xf numFmtId="170" fontId="50" fillId="29" borderId="23" xfId="53" applyNumberFormat="1" applyFont="1" applyFill="1" applyBorder="1" applyAlignment="1">
      <alignment horizontal="right"/>
    </xf>
    <xf numFmtId="204" fontId="50" fillId="29" borderId="24" xfId="53" applyNumberFormat="1" applyFont="1" applyFill="1" applyBorder="1" applyAlignment="1">
      <alignment horizontal="right"/>
    </xf>
    <xf numFmtId="0" fontId="53" fillId="28" borderId="20" xfId="86" applyFont="1" applyFill="1" applyBorder="1">
      <alignment/>
      <protection/>
    </xf>
    <xf numFmtId="170" fontId="50" fillId="29" borderId="25" xfId="53" applyNumberFormat="1" applyFont="1" applyFill="1" applyBorder="1" applyAlignment="1">
      <alignment horizontal="right"/>
    </xf>
    <xf numFmtId="204" fontId="50" fillId="29" borderId="26" xfId="53" applyNumberFormat="1" applyFont="1" applyFill="1" applyBorder="1" applyAlignment="1">
      <alignment horizontal="right"/>
    </xf>
    <xf numFmtId="0" fontId="53" fillId="28" borderId="13" xfId="86" applyFont="1" applyFill="1" applyBorder="1">
      <alignment/>
      <protection/>
    </xf>
    <xf numFmtId="204" fontId="53" fillId="29" borderId="13" xfId="53" applyNumberFormat="1" applyFont="1" applyFill="1" applyBorder="1" applyAlignment="1">
      <alignment horizontal="right"/>
    </xf>
    <xf numFmtId="170" fontId="53" fillId="29" borderId="15" xfId="53" applyNumberFormat="1" applyFont="1" applyFill="1" applyBorder="1" applyAlignment="1">
      <alignment horizontal="right"/>
    </xf>
    <xf numFmtId="204" fontId="53" fillId="29" borderId="27" xfId="53" applyNumberFormat="1" applyFont="1" applyFill="1" applyBorder="1" applyAlignment="1">
      <alignment horizontal="right"/>
    </xf>
    <xf numFmtId="204" fontId="50" fillId="0" borderId="0" xfId="86" applyNumberFormat="1" applyFont="1" applyFill="1">
      <alignment/>
      <protection/>
    </xf>
    <xf numFmtId="170" fontId="50" fillId="0" borderId="0" xfId="86" applyNumberFormat="1" applyFont="1" applyFill="1">
      <alignment/>
      <protection/>
    </xf>
    <xf numFmtId="0" fontId="53" fillId="28" borderId="28" xfId="86" applyFont="1" applyFill="1" applyBorder="1">
      <alignment/>
      <protection/>
    </xf>
    <xf numFmtId="0" fontId="53" fillId="28" borderId="29" xfId="86" applyFont="1" applyFill="1" applyBorder="1">
      <alignment/>
      <protection/>
    </xf>
    <xf numFmtId="0" fontId="53" fillId="28" borderId="30" xfId="86" applyFont="1" applyFill="1" applyBorder="1">
      <alignment/>
      <protection/>
    </xf>
    <xf numFmtId="0" fontId="56" fillId="30" borderId="0" xfId="86" applyFont="1" applyFill="1" applyBorder="1" applyAlignment="1">
      <alignment/>
      <protection/>
    </xf>
    <xf numFmtId="0" fontId="48" fillId="0" borderId="0" xfId="0" applyFont="1" applyAlignment="1">
      <alignment/>
    </xf>
    <xf numFmtId="2" fontId="50" fillId="0" borderId="0" xfId="86" applyNumberFormat="1" applyFont="1" applyFill="1">
      <alignment/>
      <protection/>
    </xf>
    <xf numFmtId="43" fontId="50" fillId="29" borderId="20" xfId="42" applyFont="1" applyFill="1" applyBorder="1" applyAlignment="1">
      <alignment horizontal="right"/>
    </xf>
    <xf numFmtId="43" fontId="50" fillId="29" borderId="21" xfId="42" applyFont="1" applyFill="1" applyBorder="1" applyAlignment="1">
      <alignment horizontal="right"/>
    </xf>
    <xf numFmtId="43" fontId="50" fillId="29" borderId="25" xfId="42" applyFont="1" applyFill="1" applyBorder="1" applyAlignment="1">
      <alignment horizontal="right"/>
    </xf>
    <xf numFmtId="43" fontId="50" fillId="29" borderId="26" xfId="42" applyFont="1" applyFill="1" applyBorder="1" applyAlignment="1">
      <alignment horizontal="right"/>
    </xf>
    <xf numFmtId="9" fontId="50" fillId="29" borderId="18" xfId="53" applyNumberFormat="1" applyFont="1" applyFill="1" applyBorder="1" applyAlignment="1">
      <alignment horizontal="right"/>
    </xf>
    <xf numFmtId="9" fontId="8" fillId="29" borderId="14" xfId="90" applyNumberFormat="1" applyFont="1" applyFill="1" applyBorder="1" applyAlignment="1">
      <alignment horizontal="right" vertical="center"/>
    </xf>
    <xf numFmtId="9" fontId="50" fillId="29" borderId="23" xfId="53" applyNumberFormat="1" applyFont="1" applyFill="1" applyBorder="1" applyAlignment="1">
      <alignment horizontal="right"/>
    </xf>
    <xf numFmtId="9" fontId="53" fillId="29" borderId="15" xfId="53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53" fillId="28" borderId="21" xfId="86" applyFont="1" applyFill="1" applyBorder="1" applyAlignment="1">
      <alignment horizontal="center" vertical="center" wrapText="1"/>
      <protection/>
    </xf>
    <xf numFmtId="0" fontId="53" fillId="28" borderId="25" xfId="86" applyFont="1" applyFill="1" applyBorder="1" applyAlignment="1">
      <alignment horizontal="center" vertical="center" wrapText="1"/>
      <protection/>
    </xf>
    <xf numFmtId="0" fontId="53" fillId="28" borderId="20" xfId="86" applyFont="1" applyFill="1" applyBorder="1" applyAlignment="1">
      <alignment horizontal="center"/>
      <protection/>
    </xf>
    <xf numFmtId="0" fontId="53" fillId="28" borderId="21" xfId="86" applyFont="1" applyFill="1" applyBorder="1" applyAlignment="1">
      <alignment horizontal="center"/>
      <protection/>
    </xf>
    <xf numFmtId="0" fontId="53" fillId="28" borderId="25" xfId="86" applyFont="1" applyFill="1" applyBorder="1" applyAlignment="1">
      <alignment horizontal="center"/>
      <protection/>
    </xf>
    <xf numFmtId="0" fontId="53" fillId="28" borderId="20" xfId="86" applyFont="1" applyFill="1" applyBorder="1" applyAlignment="1">
      <alignment horizontal="center" vertical="center" wrapText="1"/>
      <protection/>
    </xf>
    <xf numFmtId="0" fontId="49" fillId="30" borderId="31" xfId="86" applyFont="1" applyFill="1" applyBorder="1" applyAlignment="1">
      <alignment horizontal="right"/>
      <protection/>
    </xf>
    <xf numFmtId="0" fontId="49" fillId="30" borderId="32" xfId="86" applyFont="1" applyFill="1" applyBorder="1" applyAlignment="1">
      <alignment horizontal="right"/>
      <protection/>
    </xf>
    <xf numFmtId="0" fontId="49" fillId="30" borderId="33" xfId="86" applyFont="1" applyFill="1" applyBorder="1" applyAlignment="1">
      <alignment horizontal="right"/>
      <protection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omma 2" xfId="52"/>
    <cellStyle name="Comma 3" xfId="53"/>
    <cellStyle name="Comma 4" xfId="54"/>
    <cellStyle name="Comma 43" xfId="55"/>
    <cellStyle name="Comma 74" xfId="56"/>
    <cellStyle name="Comma 75" xfId="57"/>
    <cellStyle name="Comma 77" xfId="58"/>
    <cellStyle name="Currency" xfId="59"/>
    <cellStyle name="Currency [0]" xfId="60"/>
    <cellStyle name="Currency [0] _1. Stat - Rami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- Style1" xfId="73"/>
    <cellStyle name="Normal 1159" xfId="74"/>
    <cellStyle name="Normal 1579" xfId="75"/>
    <cellStyle name="Normal 1590" xfId="76"/>
    <cellStyle name="Normal 2" xfId="77"/>
    <cellStyle name="Normal 3" xfId="78"/>
    <cellStyle name="Normal 4" xfId="79"/>
    <cellStyle name="Normal 49" xfId="80"/>
    <cellStyle name="Normal 5" xfId="81"/>
    <cellStyle name="Normal 855" xfId="82"/>
    <cellStyle name="Normal 855 2" xfId="83"/>
    <cellStyle name="Normal_הכנסות מריבית ודיבידנד 1-3.10" xfId="84"/>
    <cellStyle name="Normal_ריבית" xfId="85"/>
    <cellStyle name="Normal_תרומה לרווח 3.10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  <cellStyle name="חשבונאי1" xfId="94"/>
    <cellStyle name="חשבונאי2" xfId="95"/>
    <cellStyle name="מעוגל לאלפים" xfId="96"/>
    <cellStyle name="מעוגל למליונים" xfId="97"/>
    <cellStyle name="תאריך לועזי" xfId="98"/>
    <cellStyle name="תאריך עברי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AIU%202009\Monthly%20Worksheets%202009\07.09\&#1492;&#1514;&#1488;&#1502;&#1514;%20&#1504;&#1497;&#1497;&#1512;&#1493;&#1514;%20&#1506;&#1512;&#1498;%20&#1500;&#1497;&#1493;&#1501;%203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AIU%202009\Monthly%20Worksheets%202009\08.09\&#1492;&#1514;&#1488;&#1502;&#1514;%20&#1504;&#1497;&#1497;&#1512;&#1493;&#1514;%20&#1506;&#1512;&#1498;%20&#1500;&#1497;&#1493;&#1501;%2031.08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AIU%202009\Monthly%20Worksheets%202009\09.09\&#1492;&#1514;&#1488;&#1502;&#1514;%20&#1504;&#1497;&#1497;&#1512;&#1493;&#1514;%20&#1506;&#1512;&#1498;%20&#1500;&#1497;&#1493;&#1501;%2030.0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AIU%202008\Monthly%20Worksheets%202008\05.08\Investment%20Report%2031.05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H\COMMOND$\account\Monthly%20Reports%20WorkSheets\04.01\Investment%20Report%2030.04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ostro_AIG_Q1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283719399.9</v>
          </cell>
        </row>
        <row r="7">
          <cell r="E7">
            <v>152074667.45</v>
          </cell>
        </row>
        <row r="8">
          <cell r="E8">
            <v>0</v>
          </cell>
        </row>
        <row r="9">
          <cell r="E9">
            <v>58477370.88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9744029.18</v>
          </cell>
        </row>
        <row r="15">
          <cell r="E15">
            <v>10142081.69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31674003.4</v>
          </cell>
        </row>
        <row r="19">
          <cell r="E19">
            <v>196968813.85</v>
          </cell>
        </row>
        <row r="20">
          <cell r="E20">
            <v>0</v>
          </cell>
        </row>
        <row r="22">
          <cell r="E22">
            <v>806263094.3100001</v>
          </cell>
          <cell r="G22">
            <v>806712578.3100001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8455222.53</v>
          </cell>
        </row>
        <row r="29">
          <cell r="E29">
            <v>58586880.87</v>
          </cell>
        </row>
        <row r="30">
          <cell r="E30">
            <v>5921565.33</v>
          </cell>
        </row>
        <row r="31">
          <cell r="E31">
            <v>8784160.67</v>
          </cell>
        </row>
        <row r="32">
          <cell r="E32">
            <v>81747829.4</v>
          </cell>
          <cell r="G32">
            <v>81750778.4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279639603.23</v>
          </cell>
        </row>
        <row r="7">
          <cell r="E7">
            <v>159034211.01</v>
          </cell>
        </row>
        <row r="8">
          <cell r="E8">
            <v>0</v>
          </cell>
        </row>
        <row r="9">
          <cell r="E9">
            <v>49035613.26</v>
          </cell>
        </row>
        <row r="10">
          <cell r="E10">
            <v>17159900.46</v>
          </cell>
        </row>
        <row r="11">
          <cell r="E11">
            <v>663000</v>
          </cell>
        </row>
        <row r="12">
          <cell r="E12">
            <v>35809215.99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</v>
          </cell>
        </row>
        <row r="19">
          <cell r="E19">
            <v>206796480.86</v>
          </cell>
        </row>
        <row r="20">
          <cell r="E20">
            <v>0</v>
          </cell>
        </row>
        <row r="22">
          <cell r="E22">
            <v>792818905.9399999</v>
          </cell>
          <cell r="G22">
            <v>793748053.89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9298608.42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</v>
          </cell>
        </row>
        <row r="32">
          <cell r="E32">
            <v>84854527.91</v>
          </cell>
          <cell r="G32">
            <v>84973888.45</v>
          </cell>
        </row>
        <row r="75">
          <cell r="B75">
            <v>929147.6799999999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69471238.6</v>
          </cell>
        </row>
        <row r="10">
          <cell r="E10">
            <v>17792277.94</v>
          </cell>
        </row>
        <row r="11">
          <cell r="E11">
            <v>650400</v>
          </cell>
        </row>
        <row r="12">
          <cell r="E12">
            <v>35809271.44</v>
          </cell>
          <cell r="F12">
            <v>7893.27</v>
          </cell>
        </row>
        <row r="13">
          <cell r="E13">
            <v>0</v>
          </cell>
        </row>
        <row r="14">
          <cell r="E14">
            <v>7868240.17</v>
          </cell>
        </row>
        <row r="15">
          <cell r="E15">
            <v>10280535.12</v>
          </cell>
        </row>
        <row r="16">
          <cell r="E16">
            <v>8534396.21</v>
          </cell>
        </row>
        <row r="17">
          <cell r="E17">
            <v>1472798.4</v>
          </cell>
        </row>
        <row r="18">
          <cell r="E18">
            <v>39557720.9</v>
          </cell>
        </row>
        <row r="19">
          <cell r="E19">
            <v>143264661.71</v>
          </cell>
        </row>
        <row r="20">
          <cell r="E20">
            <v>0</v>
          </cell>
        </row>
        <row r="22">
          <cell r="E22">
            <v>776153103.11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9713364.54</v>
          </cell>
        </row>
        <row r="29">
          <cell r="E29">
            <v>61226531.73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88050175.83</v>
          </cell>
          <cell r="G32">
            <v>88403246.19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>
        <row r="19">
          <cell r="B19">
            <v>3.233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3">
        <row r="85">
          <cell r="C85">
            <v>0</v>
          </cell>
        </row>
      </sheetData>
      <sheetData sheetId="4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>
        <row r="51">
          <cell r="B51">
            <v>6920101.4395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7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>
        <row r="15">
          <cell r="B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כלל והון "/>
      <sheetName val="נוסטרו חיים"/>
    </sheetNames>
    <sheetDataSet>
      <sheetData sheetId="0">
        <row r="7">
          <cell r="B7">
            <v>2018</v>
          </cell>
        </row>
      </sheetData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rightToLeft="1" zoomScale="115" zoomScaleNormal="115" workbookViewId="0" topLeftCell="A1">
      <selection activeCell="L3" sqref="L3"/>
    </sheetView>
  </sheetViews>
  <sheetFormatPr defaultColWidth="9.140625" defaultRowHeight="12.75" outlineLevelCol="1"/>
  <cols>
    <col min="1" max="1" width="11.28125" style="115" customWidth="1" outlineLevel="1"/>
    <col min="2" max="2" width="24.57421875" style="115" customWidth="1"/>
    <col min="3" max="5" width="14.00390625" style="115" customWidth="1"/>
    <col min="6" max="6" width="14.00390625" style="116" customWidth="1"/>
    <col min="7" max="8" width="14.00390625" style="115" customWidth="1"/>
    <col min="9" max="9" width="1.7109375" style="115" customWidth="1"/>
    <col min="10" max="10" width="11.8515625" style="116" bestFit="1" customWidth="1"/>
    <col min="11" max="11" width="2.28125" style="115" bestFit="1" customWidth="1"/>
    <col min="12" max="12" width="13.421875" style="115" bestFit="1" customWidth="1"/>
    <col min="13" max="13" width="1.7109375" style="115" customWidth="1"/>
    <col min="14" max="14" width="11.8515625" style="116" bestFit="1" customWidth="1"/>
    <col min="15" max="15" width="9.140625" style="115" customWidth="1"/>
    <col min="16" max="16" width="6.7109375" style="115" bestFit="1" customWidth="1"/>
    <col min="17" max="17" width="7.28125" style="115" bestFit="1" customWidth="1"/>
    <col min="18" max="18" width="4.7109375" style="115" bestFit="1" customWidth="1"/>
    <col min="19" max="16384" width="9.140625" style="115" customWidth="1"/>
  </cols>
  <sheetData>
    <row r="1" spans="1:13" ht="18.75">
      <c r="A1" s="169" t="s">
        <v>1290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79" t="s">
        <v>1113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2:13" ht="18.75">
      <c r="B3" s="132" t="s">
        <v>1289</v>
      </c>
      <c r="C3" s="168" t="s">
        <v>1293</v>
      </c>
      <c r="D3" s="168"/>
      <c r="E3" s="168"/>
      <c r="F3" s="168"/>
      <c r="G3" s="168"/>
      <c r="H3" s="168"/>
      <c r="I3" s="1"/>
      <c r="J3" s="1"/>
      <c r="K3" s="1"/>
      <c r="L3" s="168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customHeight="1">
      <c r="A5" s="135"/>
      <c r="B5" s="137" t="s">
        <v>1275</v>
      </c>
      <c r="C5" s="182" t="s">
        <v>1276</v>
      </c>
      <c r="D5" s="183"/>
      <c r="E5" s="183"/>
      <c r="F5" s="183"/>
      <c r="G5" s="183"/>
      <c r="H5" s="184"/>
      <c r="I5" s="1"/>
      <c r="J5" s="1"/>
      <c r="K5" s="1"/>
      <c r="L5" s="1"/>
      <c r="M5" s="1"/>
    </row>
    <row r="6" spans="1:13" ht="63.75" customHeight="1">
      <c r="A6" s="135"/>
      <c r="B6" s="138">
        <f>+'[6]כלל והון '!B7</f>
        <v>2018</v>
      </c>
      <c r="C6" s="185" t="s">
        <v>1277</v>
      </c>
      <c r="D6" s="180"/>
      <c r="E6" s="180" t="s">
        <v>1278</v>
      </c>
      <c r="F6" s="180"/>
      <c r="G6" s="180" t="s">
        <v>1279</v>
      </c>
      <c r="H6" s="181"/>
      <c r="I6" s="1"/>
      <c r="J6" s="1"/>
      <c r="K6" s="1"/>
      <c r="L6" s="1"/>
      <c r="M6" s="1"/>
    </row>
    <row r="7" spans="1:13" ht="15">
      <c r="A7" s="135"/>
      <c r="B7" s="135"/>
      <c r="C7" s="139" t="s">
        <v>1280</v>
      </c>
      <c r="D7" s="140" t="s">
        <v>1281</v>
      </c>
      <c r="E7" s="140" t="s">
        <v>1280</v>
      </c>
      <c r="F7" s="140" t="s">
        <v>1281</v>
      </c>
      <c r="G7" s="140" t="s">
        <v>1280</v>
      </c>
      <c r="H7" s="141" t="s">
        <v>1281</v>
      </c>
      <c r="I7" s="1"/>
      <c r="J7" s="1"/>
      <c r="K7" s="1"/>
      <c r="L7" s="1"/>
      <c r="M7" s="1"/>
    </row>
    <row r="8" spans="1:13" ht="15">
      <c r="A8" s="170"/>
      <c r="B8" s="142" t="s">
        <v>1242</v>
      </c>
      <c r="C8" s="143">
        <v>0.414</v>
      </c>
      <c r="D8" s="175">
        <f>C8/$C$20</f>
        <v>1</v>
      </c>
      <c r="E8" s="143">
        <v>0.414</v>
      </c>
      <c r="F8" s="175">
        <f>E8/$C$20</f>
        <v>1</v>
      </c>
      <c r="G8" s="143">
        <v>3177</v>
      </c>
      <c r="H8" s="175">
        <f>G8/$G$20</f>
        <v>1</v>
      </c>
      <c r="I8" s="1"/>
      <c r="J8" s="1"/>
      <c r="K8" s="1"/>
      <c r="L8" s="1"/>
      <c r="M8" s="1"/>
    </row>
    <row r="9" spans="1:13" ht="15">
      <c r="A9" s="170"/>
      <c r="B9" s="145" t="s">
        <v>1243</v>
      </c>
      <c r="C9" s="171">
        <v>0</v>
      </c>
      <c r="D9" s="172">
        <f aca="true" t="shared" si="0" ref="D9:F19">C9/$C$20</f>
        <v>0</v>
      </c>
      <c r="E9" s="171">
        <f aca="true" t="shared" si="1" ref="E9:E19">C9</f>
        <v>0</v>
      </c>
      <c r="F9" s="172">
        <f t="shared" si="0"/>
        <v>0</v>
      </c>
      <c r="G9" s="171">
        <v>0</v>
      </c>
      <c r="H9" s="172">
        <f aca="true" t="shared" si="2" ref="H9:H19">G9/$G$20</f>
        <v>0</v>
      </c>
      <c r="I9" s="1"/>
      <c r="J9" s="1"/>
      <c r="K9" s="1"/>
      <c r="L9" s="1"/>
      <c r="M9" s="1"/>
    </row>
    <row r="10" spans="1:13" ht="15">
      <c r="A10" s="170"/>
      <c r="B10" s="145" t="s">
        <v>1282</v>
      </c>
      <c r="C10" s="171">
        <v>0</v>
      </c>
      <c r="D10" s="172">
        <f t="shared" si="0"/>
        <v>0</v>
      </c>
      <c r="E10" s="171">
        <f t="shared" si="1"/>
        <v>0</v>
      </c>
      <c r="F10" s="172">
        <f t="shared" si="0"/>
        <v>0</v>
      </c>
      <c r="G10" s="171">
        <v>0</v>
      </c>
      <c r="H10" s="172">
        <f t="shared" si="2"/>
        <v>0</v>
      </c>
      <c r="I10" s="1"/>
      <c r="J10" s="1"/>
      <c r="K10" s="1"/>
      <c r="L10" s="1"/>
      <c r="M10" s="1"/>
    </row>
    <row r="11" spans="1:13" ht="15">
      <c r="A11" s="170"/>
      <c r="B11" s="145" t="s">
        <v>1244</v>
      </c>
      <c r="C11" s="171">
        <v>0</v>
      </c>
      <c r="D11" s="172">
        <f t="shared" si="0"/>
        <v>0</v>
      </c>
      <c r="E11" s="171">
        <f t="shared" si="1"/>
        <v>0</v>
      </c>
      <c r="F11" s="172">
        <f t="shared" si="0"/>
        <v>0</v>
      </c>
      <c r="G11" s="171">
        <v>0</v>
      </c>
      <c r="H11" s="172">
        <f t="shared" si="2"/>
        <v>0</v>
      </c>
      <c r="I11" s="1"/>
      <c r="J11" s="1"/>
      <c r="K11" s="1"/>
      <c r="L11" s="1"/>
      <c r="M11" s="1"/>
    </row>
    <row r="12" spans="1:13" ht="15">
      <c r="A12" s="170"/>
      <c r="B12" s="145" t="s">
        <v>1245</v>
      </c>
      <c r="C12" s="171">
        <v>0</v>
      </c>
      <c r="D12" s="172">
        <f t="shared" si="0"/>
        <v>0</v>
      </c>
      <c r="E12" s="171">
        <f t="shared" si="1"/>
        <v>0</v>
      </c>
      <c r="F12" s="172">
        <f t="shared" si="0"/>
        <v>0</v>
      </c>
      <c r="G12" s="171">
        <v>0</v>
      </c>
      <c r="H12" s="172">
        <f t="shared" si="2"/>
        <v>0</v>
      </c>
      <c r="I12" s="1"/>
      <c r="J12" s="1"/>
      <c r="K12" s="1"/>
      <c r="L12" s="1"/>
      <c r="M12" s="1"/>
    </row>
    <row r="13" spans="1:13" ht="15">
      <c r="A13" s="170"/>
      <c r="B13" s="145" t="s">
        <v>1246</v>
      </c>
      <c r="C13" s="171">
        <v>0</v>
      </c>
      <c r="D13" s="172">
        <f t="shared" si="0"/>
        <v>0</v>
      </c>
      <c r="E13" s="171">
        <f t="shared" si="1"/>
        <v>0</v>
      </c>
      <c r="F13" s="172">
        <f t="shared" si="0"/>
        <v>0</v>
      </c>
      <c r="G13" s="171">
        <v>0</v>
      </c>
      <c r="H13" s="172">
        <f t="shared" si="2"/>
        <v>0</v>
      </c>
      <c r="I13" s="1"/>
      <c r="J13" s="1"/>
      <c r="K13" s="1"/>
      <c r="L13" s="1"/>
      <c r="M13" s="1"/>
    </row>
    <row r="14" spans="1:13" ht="15">
      <c r="A14" s="170"/>
      <c r="B14" s="145" t="s">
        <v>1247</v>
      </c>
      <c r="C14" s="171">
        <v>0</v>
      </c>
      <c r="D14" s="172">
        <f t="shared" si="0"/>
        <v>0</v>
      </c>
      <c r="E14" s="171">
        <f t="shared" si="1"/>
        <v>0</v>
      </c>
      <c r="F14" s="172">
        <f t="shared" si="0"/>
        <v>0</v>
      </c>
      <c r="G14" s="171">
        <v>0</v>
      </c>
      <c r="H14" s="172">
        <f t="shared" si="2"/>
        <v>0</v>
      </c>
      <c r="I14" s="1"/>
      <c r="J14" s="1"/>
      <c r="K14" s="1"/>
      <c r="L14" s="1"/>
      <c r="M14" s="1"/>
    </row>
    <row r="15" spans="1:13" ht="15">
      <c r="A15" s="170"/>
      <c r="B15" s="145" t="s">
        <v>1283</v>
      </c>
      <c r="C15" s="171">
        <v>0</v>
      </c>
      <c r="D15" s="172">
        <f t="shared" si="0"/>
        <v>0</v>
      </c>
      <c r="E15" s="171">
        <f t="shared" si="1"/>
        <v>0</v>
      </c>
      <c r="F15" s="172">
        <f t="shared" si="0"/>
        <v>0</v>
      </c>
      <c r="G15" s="171">
        <v>0</v>
      </c>
      <c r="H15" s="172">
        <f t="shared" si="2"/>
        <v>0</v>
      </c>
      <c r="I15" s="1"/>
      <c r="J15" s="1"/>
      <c r="K15" s="1"/>
      <c r="L15" s="1"/>
      <c r="M15" s="1"/>
    </row>
    <row r="16" spans="1:13" ht="15">
      <c r="A16" s="170"/>
      <c r="B16" s="145" t="s">
        <v>1273</v>
      </c>
      <c r="C16" s="171">
        <v>0</v>
      </c>
      <c r="D16" s="172">
        <f t="shared" si="0"/>
        <v>0</v>
      </c>
      <c r="E16" s="171">
        <f t="shared" si="1"/>
        <v>0</v>
      </c>
      <c r="F16" s="172">
        <f t="shared" si="0"/>
        <v>0</v>
      </c>
      <c r="G16" s="171">
        <v>0</v>
      </c>
      <c r="H16" s="172">
        <f t="shared" si="2"/>
        <v>0</v>
      </c>
      <c r="I16" s="1"/>
      <c r="J16" s="1"/>
      <c r="K16" s="1"/>
      <c r="L16" s="1"/>
      <c r="M16" s="1"/>
    </row>
    <row r="17" spans="1:13" ht="15">
      <c r="A17" s="170"/>
      <c r="B17" s="145" t="s">
        <v>1284</v>
      </c>
      <c r="C17" s="171">
        <v>0</v>
      </c>
      <c r="D17" s="172">
        <f t="shared" si="0"/>
        <v>0</v>
      </c>
      <c r="E17" s="171">
        <f t="shared" si="1"/>
        <v>0</v>
      </c>
      <c r="F17" s="172">
        <f t="shared" si="0"/>
        <v>0</v>
      </c>
      <c r="G17" s="171">
        <v>0</v>
      </c>
      <c r="H17" s="172">
        <f t="shared" si="2"/>
        <v>0</v>
      </c>
      <c r="I17" s="1"/>
      <c r="J17" s="1"/>
      <c r="K17" s="1"/>
      <c r="L17" s="1"/>
      <c r="M17" s="1"/>
    </row>
    <row r="18" spans="1:13" ht="15">
      <c r="A18" s="170"/>
      <c r="B18" s="145" t="s">
        <v>1285</v>
      </c>
      <c r="C18" s="171">
        <v>0</v>
      </c>
      <c r="D18" s="172">
        <f t="shared" si="0"/>
        <v>0</v>
      </c>
      <c r="E18" s="171">
        <f t="shared" si="1"/>
        <v>0</v>
      </c>
      <c r="F18" s="172">
        <f t="shared" si="0"/>
        <v>0</v>
      </c>
      <c r="G18" s="171">
        <v>0</v>
      </c>
      <c r="H18" s="172">
        <f t="shared" si="2"/>
        <v>0</v>
      </c>
      <c r="I18" s="1"/>
      <c r="J18" s="1"/>
      <c r="K18" s="1"/>
      <c r="L18" s="1"/>
      <c r="M18" s="1"/>
    </row>
    <row r="19" spans="1:13" ht="15">
      <c r="A19" s="170"/>
      <c r="B19" s="145" t="s">
        <v>1287</v>
      </c>
      <c r="C19" s="171">
        <v>0</v>
      </c>
      <c r="D19" s="172">
        <f t="shared" si="0"/>
        <v>0</v>
      </c>
      <c r="E19" s="171">
        <f t="shared" si="1"/>
        <v>0</v>
      </c>
      <c r="F19" s="172">
        <f t="shared" si="0"/>
        <v>0</v>
      </c>
      <c r="G19" s="171">
        <v>0</v>
      </c>
      <c r="H19" s="172">
        <f t="shared" si="2"/>
        <v>0</v>
      </c>
      <c r="I19" s="1"/>
      <c r="J19" s="1"/>
      <c r="K19" s="1"/>
      <c r="L19" s="1"/>
      <c r="M19" s="1"/>
    </row>
    <row r="20" spans="1:13" ht="15">
      <c r="A20" s="170"/>
      <c r="B20" s="148" t="s">
        <v>1248</v>
      </c>
      <c r="C20" s="149">
        <f aca="true" t="shared" si="3" ref="C20:H20">SUM(C8:C19)</f>
        <v>0.414</v>
      </c>
      <c r="D20" s="176">
        <f t="shared" si="3"/>
        <v>1</v>
      </c>
      <c r="E20" s="149">
        <f t="shared" si="3"/>
        <v>0.414</v>
      </c>
      <c r="F20" s="176">
        <f t="shared" si="3"/>
        <v>1</v>
      </c>
      <c r="G20" s="149">
        <f t="shared" si="3"/>
        <v>3177</v>
      </c>
      <c r="H20" s="176">
        <f t="shared" si="3"/>
        <v>1</v>
      </c>
      <c r="I20" s="1"/>
      <c r="J20" s="1"/>
      <c r="K20" s="1"/>
      <c r="L20" s="1"/>
      <c r="M20" s="1"/>
    </row>
    <row r="21" spans="1:13" ht="15">
      <c r="A21" s="135"/>
      <c r="B21" s="135"/>
      <c r="C21" s="151"/>
      <c r="D21" s="152"/>
      <c r="E21" s="151"/>
      <c r="F21" s="152"/>
      <c r="G21" s="151"/>
      <c r="H21" s="152"/>
      <c r="I21" s="1"/>
      <c r="J21" s="1"/>
      <c r="K21" s="1"/>
      <c r="L21" s="1"/>
      <c r="M21" s="1"/>
    </row>
    <row r="22" spans="1:13" ht="15">
      <c r="A22" s="135"/>
      <c r="B22" s="153" t="s">
        <v>1272</v>
      </c>
      <c r="C22" s="143">
        <f>C20</f>
        <v>0.414</v>
      </c>
      <c r="D22" s="177">
        <f>C22/C24</f>
        <v>1</v>
      </c>
      <c r="E22" s="143">
        <f>E20</f>
        <v>0.414</v>
      </c>
      <c r="F22" s="177">
        <f>E22/$E$24</f>
        <v>1</v>
      </c>
      <c r="G22" s="155">
        <f>G20</f>
        <v>3177</v>
      </c>
      <c r="H22" s="177">
        <f>G22/$G$24</f>
        <v>1</v>
      </c>
      <c r="I22" s="1"/>
      <c r="J22" s="1"/>
      <c r="K22" s="1"/>
      <c r="L22" s="1"/>
      <c r="M22" s="1"/>
    </row>
    <row r="23" spans="1:13" ht="15">
      <c r="A23" s="135"/>
      <c r="B23" s="156" t="s">
        <v>1112</v>
      </c>
      <c r="C23" s="171">
        <v>0</v>
      </c>
      <c r="D23" s="173">
        <f>C23/C24</f>
        <v>0</v>
      </c>
      <c r="E23" s="171">
        <v>0</v>
      </c>
      <c r="F23" s="173">
        <f>E23/E24</f>
        <v>0</v>
      </c>
      <c r="G23" s="174">
        <v>0</v>
      </c>
      <c r="H23" s="173">
        <f>G23/$G$24</f>
        <v>0</v>
      </c>
      <c r="I23" s="1"/>
      <c r="J23" s="1"/>
      <c r="K23" s="1"/>
      <c r="L23" s="1"/>
      <c r="M23" s="1"/>
    </row>
    <row r="24" spans="1:13" ht="15">
      <c r="A24" s="135"/>
      <c r="B24" s="159" t="s">
        <v>1248</v>
      </c>
      <c r="C24" s="162">
        <f aca="true" t="shared" si="4" ref="C24:H24">SUM(C22:C23)</f>
        <v>0.414</v>
      </c>
      <c r="D24" s="178">
        <f t="shared" si="4"/>
        <v>1</v>
      </c>
      <c r="E24" s="162">
        <f t="shared" si="4"/>
        <v>0.414</v>
      </c>
      <c r="F24" s="178">
        <f t="shared" si="4"/>
        <v>1</v>
      </c>
      <c r="G24" s="162">
        <f t="shared" si="4"/>
        <v>3177</v>
      </c>
      <c r="H24" s="178">
        <f t="shared" si="4"/>
        <v>1</v>
      </c>
      <c r="I24" s="1"/>
      <c r="J24" s="1"/>
      <c r="K24" s="1"/>
      <c r="L24" s="1"/>
      <c r="M24" s="1"/>
    </row>
    <row r="25" spans="1:13" ht="15">
      <c r="A25" s="135"/>
      <c r="B25" s="133"/>
      <c r="C25" s="163"/>
      <c r="D25" s="164"/>
      <c r="E25" s="163"/>
      <c r="F25" s="164"/>
      <c r="G25" s="163"/>
      <c r="H25" s="164"/>
      <c r="I25" s="1"/>
      <c r="J25" s="1"/>
      <c r="K25" s="1"/>
      <c r="L25" s="1"/>
      <c r="M25" s="1"/>
    </row>
    <row r="26" spans="1:13" ht="15">
      <c r="A26" s="135"/>
      <c r="B26" s="153" t="s">
        <v>59</v>
      </c>
      <c r="C26" s="143">
        <f>C20</f>
        <v>0.414</v>
      </c>
      <c r="D26" s="177">
        <f>C26/C28</f>
        <v>1</v>
      </c>
      <c r="E26" s="143">
        <f>E20</f>
        <v>0.414</v>
      </c>
      <c r="F26" s="177">
        <f>E26/$E$24</f>
        <v>1</v>
      </c>
      <c r="G26" s="155">
        <f>G24</f>
        <v>3177</v>
      </c>
      <c r="H26" s="177">
        <f>G26/$G$24</f>
        <v>1</v>
      </c>
      <c r="I26" s="1"/>
      <c r="J26" s="1"/>
      <c r="K26" s="1"/>
      <c r="L26" s="1"/>
      <c r="M26" s="1"/>
    </row>
    <row r="27" spans="1:13" ht="15">
      <c r="A27" s="135"/>
      <c r="B27" s="156" t="s">
        <v>58</v>
      </c>
      <c r="C27" s="171">
        <v>0</v>
      </c>
      <c r="D27" s="173">
        <f>C27/C28</f>
        <v>0</v>
      </c>
      <c r="E27" s="171">
        <v>0</v>
      </c>
      <c r="F27" s="173">
        <f>E27/E28</f>
        <v>0</v>
      </c>
      <c r="G27" s="174">
        <v>0</v>
      </c>
      <c r="H27" s="173">
        <f>G27/$G$24</f>
        <v>0</v>
      </c>
      <c r="I27" s="1"/>
      <c r="J27" s="1"/>
      <c r="K27" s="1"/>
      <c r="L27" s="1"/>
      <c r="M27" s="1"/>
    </row>
    <row r="28" spans="1:13" ht="15">
      <c r="A28" s="135"/>
      <c r="B28" s="159" t="s">
        <v>1248</v>
      </c>
      <c r="C28" s="162">
        <f aca="true" t="shared" si="5" ref="C28:H28">SUM(C26:C27)</f>
        <v>0.414</v>
      </c>
      <c r="D28" s="178">
        <f t="shared" si="5"/>
        <v>1</v>
      </c>
      <c r="E28" s="162">
        <f t="shared" si="5"/>
        <v>0.414</v>
      </c>
      <c r="F28" s="178">
        <f t="shared" si="5"/>
        <v>1</v>
      </c>
      <c r="G28" s="162">
        <f t="shared" si="5"/>
        <v>3177</v>
      </c>
      <c r="H28" s="178">
        <f t="shared" si="5"/>
        <v>1</v>
      </c>
      <c r="I28" s="1"/>
      <c r="J28" s="1"/>
      <c r="K28" s="1"/>
      <c r="L28" s="1"/>
      <c r="M28" s="1"/>
    </row>
    <row r="29" spans="1:13" ht="15">
      <c r="A29" s="136"/>
      <c r="B29" s="136"/>
      <c r="C29" s="136"/>
      <c r="D29" s="136"/>
      <c r="E29" s="136"/>
      <c r="F29" s="136"/>
      <c r="G29" s="136"/>
      <c r="H29" s="136"/>
      <c r="I29" s="1"/>
      <c r="J29" s="1"/>
      <c r="K29" s="1"/>
      <c r="L29" s="1"/>
      <c r="M29" s="1"/>
    </row>
    <row r="30" spans="1:13" ht="18.75" customHeight="1">
      <c r="A30" s="136"/>
      <c r="B30" s="137" t="s">
        <v>1291</v>
      </c>
      <c r="C30" s="182" t="s">
        <v>1276</v>
      </c>
      <c r="D30" s="183"/>
      <c r="E30" s="183"/>
      <c r="F30" s="183"/>
      <c r="G30" s="183"/>
      <c r="H30" s="184"/>
      <c r="I30" s="1"/>
      <c r="J30" s="1"/>
      <c r="K30" s="1"/>
      <c r="L30" s="1"/>
      <c r="M30" s="1"/>
    </row>
    <row r="31" spans="1:13" ht="49.5" customHeight="1">
      <c r="A31" s="136"/>
      <c r="B31" s="138">
        <f>B6</f>
        <v>2018</v>
      </c>
      <c r="C31" s="185" t="s">
        <v>1277</v>
      </c>
      <c r="D31" s="180"/>
      <c r="E31" s="180" t="s">
        <v>1278</v>
      </c>
      <c r="F31" s="180"/>
      <c r="G31" s="180" t="s">
        <v>1279</v>
      </c>
      <c r="H31" s="181"/>
      <c r="I31" s="1"/>
      <c r="J31" s="1"/>
      <c r="K31" s="1"/>
      <c r="L31" s="1"/>
      <c r="M31" s="1"/>
    </row>
    <row r="32" spans="1:13" ht="15">
      <c r="A32" s="136"/>
      <c r="B32" s="135"/>
      <c r="C32" s="139" t="s">
        <v>1280</v>
      </c>
      <c r="D32" s="140" t="s">
        <v>1281</v>
      </c>
      <c r="E32" s="140" t="s">
        <v>1280</v>
      </c>
      <c r="F32" s="140" t="s">
        <v>1281</v>
      </c>
      <c r="G32" s="140" t="s">
        <v>1280</v>
      </c>
      <c r="H32" s="141" t="s">
        <v>1281</v>
      </c>
      <c r="I32" s="1"/>
      <c r="J32" s="1"/>
      <c r="K32" s="1"/>
      <c r="L32" s="1"/>
      <c r="M32" s="1"/>
    </row>
    <row r="33" spans="1:13" ht="15">
      <c r="A33" s="136"/>
      <c r="B33" s="142" t="s">
        <v>1242</v>
      </c>
      <c r="C33" s="143">
        <v>0.414</v>
      </c>
      <c r="D33" s="175">
        <f>C33/$C$20</f>
        <v>1</v>
      </c>
      <c r="E33" s="143">
        <v>0.414</v>
      </c>
      <c r="F33" s="175">
        <f>E33/$C$20</f>
        <v>1</v>
      </c>
      <c r="G33" s="143">
        <v>3177</v>
      </c>
      <c r="H33" s="175">
        <f>G33/$G$20</f>
        <v>1</v>
      </c>
      <c r="I33" s="1"/>
      <c r="J33" s="1"/>
      <c r="K33" s="1"/>
      <c r="L33" s="1"/>
      <c r="M33" s="1"/>
    </row>
    <row r="34" spans="1:13" ht="15">
      <c r="A34" s="136"/>
      <c r="B34" s="145" t="s">
        <v>1243</v>
      </c>
      <c r="C34" s="171">
        <v>0</v>
      </c>
      <c r="D34" s="172">
        <f aca="true" t="shared" si="6" ref="D34:D44">C34/$C$20</f>
        <v>0</v>
      </c>
      <c r="E34" s="171">
        <v>0</v>
      </c>
      <c r="F34" s="172">
        <f aca="true" t="shared" si="7" ref="F34:F44">E34/$C$20</f>
        <v>0</v>
      </c>
      <c r="G34" s="171">
        <v>0</v>
      </c>
      <c r="H34" s="172">
        <f aca="true" t="shared" si="8" ref="H34:H44">G34/$G$20</f>
        <v>0</v>
      </c>
      <c r="I34" s="1"/>
      <c r="J34" s="1"/>
      <c r="K34" s="1"/>
      <c r="L34" s="1"/>
      <c r="M34" s="1"/>
    </row>
    <row r="35" spans="1:13" ht="15">
      <c r="A35" s="136"/>
      <c r="B35" s="145" t="s">
        <v>1282</v>
      </c>
      <c r="C35" s="171">
        <v>0</v>
      </c>
      <c r="D35" s="172">
        <f t="shared" si="6"/>
        <v>0</v>
      </c>
      <c r="E35" s="171">
        <v>0</v>
      </c>
      <c r="F35" s="172">
        <f t="shared" si="7"/>
        <v>0</v>
      </c>
      <c r="G35" s="171">
        <v>0</v>
      </c>
      <c r="H35" s="172">
        <f t="shared" si="8"/>
        <v>0</v>
      </c>
      <c r="I35" s="1"/>
      <c r="J35" s="1"/>
      <c r="K35" s="1"/>
      <c r="L35" s="1"/>
      <c r="M35" s="1"/>
    </row>
    <row r="36" spans="1:13" ht="15">
      <c r="A36" s="136"/>
      <c r="B36" s="145" t="s">
        <v>1244</v>
      </c>
      <c r="C36" s="171">
        <v>0</v>
      </c>
      <c r="D36" s="172">
        <f t="shared" si="6"/>
        <v>0</v>
      </c>
      <c r="E36" s="171">
        <v>0</v>
      </c>
      <c r="F36" s="172">
        <f t="shared" si="7"/>
        <v>0</v>
      </c>
      <c r="G36" s="171">
        <v>0</v>
      </c>
      <c r="H36" s="172">
        <f t="shared" si="8"/>
        <v>0</v>
      </c>
      <c r="I36" s="1"/>
      <c r="J36" s="1"/>
      <c r="K36" s="1"/>
      <c r="L36" s="1"/>
      <c r="M36" s="1"/>
    </row>
    <row r="37" spans="1:13" ht="15">
      <c r="A37" s="136"/>
      <c r="B37" s="145" t="s">
        <v>1245</v>
      </c>
      <c r="C37" s="171">
        <v>0</v>
      </c>
      <c r="D37" s="172">
        <f t="shared" si="6"/>
        <v>0</v>
      </c>
      <c r="E37" s="171">
        <v>0</v>
      </c>
      <c r="F37" s="172">
        <f t="shared" si="7"/>
        <v>0</v>
      </c>
      <c r="G37" s="171">
        <v>0</v>
      </c>
      <c r="H37" s="172">
        <f t="shared" si="8"/>
        <v>0</v>
      </c>
      <c r="I37" s="1"/>
      <c r="J37" s="1"/>
      <c r="K37" s="1"/>
      <c r="L37" s="1"/>
      <c r="M37" s="1"/>
    </row>
    <row r="38" spans="1:13" ht="15">
      <c r="A38" s="136"/>
      <c r="B38" s="145" t="s">
        <v>1246</v>
      </c>
      <c r="C38" s="171">
        <v>0</v>
      </c>
      <c r="D38" s="172">
        <f t="shared" si="6"/>
        <v>0</v>
      </c>
      <c r="E38" s="171">
        <v>0</v>
      </c>
      <c r="F38" s="172">
        <f t="shared" si="7"/>
        <v>0</v>
      </c>
      <c r="G38" s="171">
        <v>0</v>
      </c>
      <c r="H38" s="172">
        <f t="shared" si="8"/>
        <v>0</v>
      </c>
      <c r="I38" s="1"/>
      <c r="J38" s="1"/>
      <c r="K38" s="1"/>
      <c r="L38" s="1"/>
      <c r="M38" s="1"/>
    </row>
    <row r="39" spans="1:13" ht="15">
      <c r="A39" s="136"/>
      <c r="B39" s="145" t="s">
        <v>1247</v>
      </c>
      <c r="C39" s="171">
        <v>0</v>
      </c>
      <c r="D39" s="172">
        <f t="shared" si="6"/>
        <v>0</v>
      </c>
      <c r="E39" s="171">
        <v>0</v>
      </c>
      <c r="F39" s="172">
        <f t="shared" si="7"/>
        <v>0</v>
      </c>
      <c r="G39" s="171">
        <v>0</v>
      </c>
      <c r="H39" s="172">
        <f t="shared" si="8"/>
        <v>0</v>
      </c>
      <c r="I39" s="1"/>
      <c r="J39" s="1"/>
      <c r="K39" s="1"/>
      <c r="L39" s="1"/>
      <c r="M39" s="1"/>
    </row>
    <row r="40" spans="1:13" ht="15">
      <c r="A40" s="136"/>
      <c r="B40" s="145" t="s">
        <v>1283</v>
      </c>
      <c r="C40" s="171">
        <v>0</v>
      </c>
      <c r="D40" s="172">
        <f t="shared" si="6"/>
        <v>0</v>
      </c>
      <c r="E40" s="171">
        <v>0</v>
      </c>
      <c r="F40" s="172">
        <f t="shared" si="7"/>
        <v>0</v>
      </c>
      <c r="G40" s="171">
        <v>0</v>
      </c>
      <c r="H40" s="172">
        <f t="shared" si="8"/>
        <v>0</v>
      </c>
      <c r="I40" s="1"/>
      <c r="J40" s="1"/>
      <c r="K40" s="1"/>
      <c r="L40" s="1"/>
      <c r="M40" s="1"/>
    </row>
    <row r="41" spans="1:13" ht="15">
      <c r="A41" s="136"/>
      <c r="B41" s="145" t="s">
        <v>1273</v>
      </c>
      <c r="C41" s="171">
        <v>0</v>
      </c>
      <c r="D41" s="172">
        <f t="shared" si="6"/>
        <v>0</v>
      </c>
      <c r="E41" s="171">
        <v>0</v>
      </c>
      <c r="F41" s="172">
        <f t="shared" si="7"/>
        <v>0</v>
      </c>
      <c r="G41" s="171">
        <v>0</v>
      </c>
      <c r="H41" s="172">
        <f t="shared" si="8"/>
        <v>0</v>
      </c>
      <c r="I41" s="1"/>
      <c r="J41" s="1"/>
      <c r="K41" s="1"/>
      <c r="L41" s="1"/>
      <c r="M41" s="1"/>
    </row>
    <row r="42" spans="1:13" ht="15">
      <c r="A42" s="136"/>
      <c r="B42" s="145" t="s">
        <v>1284</v>
      </c>
      <c r="C42" s="171">
        <v>0</v>
      </c>
      <c r="D42" s="172">
        <f t="shared" si="6"/>
        <v>0</v>
      </c>
      <c r="E42" s="171">
        <v>0</v>
      </c>
      <c r="F42" s="172">
        <f t="shared" si="7"/>
        <v>0</v>
      </c>
      <c r="G42" s="171">
        <v>0</v>
      </c>
      <c r="H42" s="172">
        <f t="shared" si="8"/>
        <v>0</v>
      </c>
      <c r="I42" s="1"/>
      <c r="J42" s="1"/>
      <c r="K42" s="1"/>
      <c r="L42" s="1"/>
      <c r="M42" s="1"/>
    </row>
    <row r="43" spans="1:13" ht="15">
      <c r="A43" s="136"/>
      <c r="B43" s="145" t="s">
        <v>1285</v>
      </c>
      <c r="C43" s="171">
        <v>0</v>
      </c>
      <c r="D43" s="172">
        <f t="shared" si="6"/>
        <v>0</v>
      </c>
      <c r="E43" s="171">
        <v>0</v>
      </c>
      <c r="F43" s="172">
        <f t="shared" si="7"/>
        <v>0</v>
      </c>
      <c r="G43" s="171">
        <v>0</v>
      </c>
      <c r="H43" s="172">
        <f t="shared" si="8"/>
        <v>0</v>
      </c>
      <c r="I43" s="1"/>
      <c r="J43" s="1"/>
      <c r="K43" s="1"/>
      <c r="L43" s="1"/>
      <c r="M43" s="1"/>
    </row>
    <row r="44" spans="1:13" ht="15">
      <c r="A44" s="136"/>
      <c r="B44" s="145" t="s">
        <v>1287</v>
      </c>
      <c r="C44" s="171">
        <v>0</v>
      </c>
      <c r="D44" s="172">
        <f t="shared" si="6"/>
        <v>0</v>
      </c>
      <c r="E44" s="171">
        <v>0</v>
      </c>
      <c r="F44" s="172">
        <f t="shared" si="7"/>
        <v>0</v>
      </c>
      <c r="G44" s="171">
        <v>0</v>
      </c>
      <c r="H44" s="172">
        <f t="shared" si="8"/>
        <v>0</v>
      </c>
      <c r="I44" s="1"/>
      <c r="J44" s="1"/>
      <c r="K44" s="1"/>
      <c r="L44" s="1"/>
      <c r="M44" s="1"/>
    </row>
    <row r="45" spans="1:13" ht="15">
      <c r="A45" s="136"/>
      <c r="B45" s="148" t="s">
        <v>1248</v>
      </c>
      <c r="C45" s="149">
        <v>0.414</v>
      </c>
      <c r="D45" s="176">
        <f>SUM(D33:D44)</f>
        <v>1</v>
      </c>
      <c r="E45" s="149">
        <v>0.414</v>
      </c>
      <c r="F45" s="176">
        <f>SUM(F33:F44)</f>
        <v>1</v>
      </c>
      <c r="G45" s="149">
        <v>3177</v>
      </c>
      <c r="H45" s="176">
        <f>SUM(H33:H44)</f>
        <v>1</v>
      </c>
      <c r="I45" s="1"/>
      <c r="J45" s="1"/>
      <c r="K45" s="1"/>
      <c r="L45" s="1"/>
      <c r="M45" s="1"/>
    </row>
    <row r="46" spans="1:13" ht="15">
      <c r="A46" s="136"/>
      <c r="B46" s="135"/>
      <c r="C46" s="151"/>
      <c r="D46" s="152"/>
      <c r="E46" s="151"/>
      <c r="F46" s="152"/>
      <c r="G46" s="151"/>
      <c r="H46" s="152"/>
      <c r="I46" s="1"/>
      <c r="J46" s="1"/>
      <c r="K46" s="1"/>
      <c r="L46" s="1"/>
      <c r="M46" s="1"/>
    </row>
    <row r="47" spans="1:13" ht="15">
      <c r="A47" s="136"/>
      <c r="B47" s="165" t="s">
        <v>1272</v>
      </c>
      <c r="C47" s="143">
        <v>0.414</v>
      </c>
      <c r="D47" s="177">
        <f>C47/C49</f>
        <v>1</v>
      </c>
      <c r="E47" s="143">
        <v>0.414</v>
      </c>
      <c r="F47" s="177">
        <f>E47/$E$24</f>
        <v>1</v>
      </c>
      <c r="G47" s="155">
        <v>3177</v>
      </c>
      <c r="H47" s="177">
        <f>G47/$G$24</f>
        <v>1</v>
      </c>
      <c r="I47" s="1"/>
      <c r="J47" s="1"/>
      <c r="K47" s="1"/>
      <c r="L47" s="1"/>
      <c r="M47" s="1"/>
    </row>
    <row r="48" spans="1:13" ht="15">
      <c r="A48" s="136"/>
      <c r="B48" s="166" t="s">
        <v>1112</v>
      </c>
      <c r="C48" s="171">
        <v>0</v>
      </c>
      <c r="D48" s="173">
        <f>C48/C49</f>
        <v>0</v>
      </c>
      <c r="E48" s="171">
        <v>0</v>
      </c>
      <c r="F48" s="173">
        <f>E48/E49</f>
        <v>0</v>
      </c>
      <c r="G48" s="174">
        <v>0</v>
      </c>
      <c r="H48" s="173">
        <f>G48/$G$24</f>
        <v>0</v>
      </c>
      <c r="I48" s="1"/>
      <c r="J48" s="1"/>
      <c r="K48" s="1"/>
      <c r="L48" s="1"/>
      <c r="M48" s="1"/>
    </row>
    <row r="49" spans="1:13" ht="15">
      <c r="A49" s="136"/>
      <c r="B49" s="167" t="s">
        <v>1248</v>
      </c>
      <c r="C49" s="162">
        <v>0.414</v>
      </c>
      <c r="D49" s="178">
        <f>SUM(D47:D48)</f>
        <v>1</v>
      </c>
      <c r="E49" s="162">
        <v>0.414</v>
      </c>
      <c r="F49" s="178">
        <f>SUM(F47:F48)</f>
        <v>1</v>
      </c>
      <c r="G49" s="162">
        <v>3177</v>
      </c>
      <c r="H49" s="178">
        <f>SUM(H47:H48)</f>
        <v>1</v>
      </c>
      <c r="I49" s="1"/>
      <c r="J49" s="1"/>
      <c r="K49" s="1"/>
      <c r="L49" s="1"/>
      <c r="M49" s="1"/>
    </row>
    <row r="50" spans="1:13" ht="15">
      <c r="A50" s="136"/>
      <c r="B50" s="133"/>
      <c r="C50" s="163"/>
      <c r="D50" s="164"/>
      <c r="E50" s="163"/>
      <c r="F50" s="164"/>
      <c r="G50" s="163"/>
      <c r="H50" s="164"/>
      <c r="I50" s="1"/>
      <c r="J50" s="1"/>
      <c r="K50" s="1"/>
      <c r="L50" s="1"/>
      <c r="M50" s="1"/>
    </row>
    <row r="51" spans="1:13" ht="15">
      <c r="A51" s="136"/>
      <c r="B51" s="153" t="s">
        <v>59</v>
      </c>
      <c r="C51" s="143">
        <v>0.414</v>
      </c>
      <c r="D51" s="177">
        <f>C51/C53</f>
        <v>1</v>
      </c>
      <c r="E51" s="143">
        <v>0.414</v>
      </c>
      <c r="F51" s="177">
        <f>E51/$E$24</f>
        <v>1</v>
      </c>
      <c r="G51" s="155">
        <v>3177</v>
      </c>
      <c r="H51" s="177">
        <f>G51/$G$24</f>
        <v>1</v>
      </c>
      <c r="I51" s="1"/>
      <c r="J51" s="1"/>
      <c r="K51" s="1"/>
      <c r="L51" s="1"/>
      <c r="M51" s="1"/>
    </row>
    <row r="52" spans="1:13" ht="15">
      <c r="A52" s="136"/>
      <c r="B52" s="156" t="s">
        <v>58</v>
      </c>
      <c r="C52" s="171">
        <v>0</v>
      </c>
      <c r="D52" s="173">
        <f>C52/C53</f>
        <v>0</v>
      </c>
      <c r="E52" s="171">
        <v>0</v>
      </c>
      <c r="F52" s="173">
        <f>E52/E53</f>
        <v>0</v>
      </c>
      <c r="G52" s="174">
        <v>0</v>
      </c>
      <c r="H52" s="173">
        <f>G52/$G$24</f>
        <v>0</v>
      </c>
      <c r="I52" s="1"/>
      <c r="J52" s="1"/>
      <c r="K52" s="1"/>
      <c r="L52" s="1"/>
      <c r="M52" s="1"/>
    </row>
    <row r="53" spans="1:13" ht="15">
      <c r="A53" s="136"/>
      <c r="B53" s="159" t="s">
        <v>1248</v>
      </c>
      <c r="C53" s="162">
        <v>0.414</v>
      </c>
      <c r="D53" s="178">
        <f>SUM(D51:D52)</f>
        <v>1</v>
      </c>
      <c r="E53" s="162">
        <v>0.414</v>
      </c>
      <c r="F53" s="178">
        <f>SUM(F51:F52)</f>
        <v>1</v>
      </c>
      <c r="G53" s="162">
        <v>3177</v>
      </c>
      <c r="H53" s="178">
        <f>SUM(H51:H52)</f>
        <v>1</v>
      </c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2.75">
      <c r="J55" s="63"/>
    </row>
    <row r="56" ht="12.75">
      <c r="J56" s="63"/>
    </row>
  </sheetData>
  <sheetProtection/>
  <mergeCells count="9">
    <mergeCell ref="A2:M2"/>
    <mergeCell ref="G31:H31"/>
    <mergeCell ref="C5:H5"/>
    <mergeCell ref="C6:D6"/>
    <mergeCell ref="E6:F6"/>
    <mergeCell ref="G6:H6"/>
    <mergeCell ref="C30:H30"/>
    <mergeCell ref="C31:D31"/>
    <mergeCell ref="E31:F3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2" width="12.7109375" style="29" bestFit="1" customWidth="1"/>
    <col min="3" max="3" width="11.7109375" style="29" bestFit="1" customWidth="1"/>
    <col min="4" max="4" width="12.7109375" style="29" bestFit="1" customWidth="1"/>
    <col min="5" max="5" width="37.71093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65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 ht="12.75">
      <c r="A6" s="35">
        <v>183315.396295</v>
      </c>
      <c r="B6" s="35">
        <v>0</v>
      </c>
      <c r="C6" s="35">
        <v>0</v>
      </c>
      <c r="D6" s="35">
        <v>183315.396295</v>
      </c>
      <c r="E6" s="36" t="s">
        <v>68</v>
      </c>
    </row>
    <row r="7" spans="1:5" ht="12.7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 ht="12.7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 ht="12.75">
      <c r="A9" s="35">
        <v>23695.393705</v>
      </c>
      <c r="B9" s="35">
        <v>23695.393705</v>
      </c>
      <c r="C9" s="35">
        <v>0</v>
      </c>
      <c r="D9" s="35">
        <v>0</v>
      </c>
      <c r="E9" s="36" t="s">
        <v>70</v>
      </c>
    </row>
    <row r="10" spans="1:5" ht="12.75">
      <c r="A10" s="37">
        <v>270.9</v>
      </c>
      <c r="B10" s="37">
        <v>270.9</v>
      </c>
      <c r="C10" s="37">
        <v>0</v>
      </c>
      <c r="D10" s="37">
        <v>0</v>
      </c>
      <c r="E10" s="38" t="s">
        <v>71</v>
      </c>
    </row>
    <row r="11" spans="1:5" ht="15">
      <c r="A11" s="33"/>
      <c r="B11" s="33"/>
      <c r="C11" s="33"/>
      <c r="D11" s="33"/>
      <c r="E11" s="34" t="s">
        <v>72</v>
      </c>
    </row>
    <row r="12" spans="1:5" ht="12.75">
      <c r="A12" s="35">
        <v>23663.623705</v>
      </c>
      <c r="B12" s="35">
        <v>23663.623705</v>
      </c>
      <c r="C12" s="35">
        <v>0</v>
      </c>
      <c r="D12" s="35">
        <v>0</v>
      </c>
      <c r="E12" s="36" t="s">
        <v>73</v>
      </c>
    </row>
    <row r="13" spans="1:5" ht="12.7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 ht="12.75">
      <c r="A14" s="35">
        <v>23695.393705</v>
      </c>
      <c r="B14" s="35">
        <v>23695.393705</v>
      </c>
      <c r="C14" s="35">
        <v>0</v>
      </c>
      <c r="D14" s="35">
        <v>0</v>
      </c>
      <c r="E14" s="36" t="s">
        <v>75</v>
      </c>
    </row>
    <row r="15" spans="1:5" ht="12.75">
      <c r="A15" s="35">
        <v>23695.393705</v>
      </c>
      <c r="B15" s="35">
        <v>23695.393705</v>
      </c>
      <c r="C15" s="35">
        <v>0</v>
      </c>
      <c r="D15" s="35">
        <v>0</v>
      </c>
      <c r="E15" s="36" t="s">
        <v>76</v>
      </c>
    </row>
    <row r="17" spans="1:5" ht="12.75">
      <c r="A17" s="31"/>
      <c r="B17" s="31"/>
      <c r="C17" s="31"/>
      <c r="D17" s="31"/>
      <c r="E17" s="32" t="s">
        <v>77</v>
      </c>
    </row>
    <row r="18" spans="1:5" ht="15">
      <c r="A18" s="33"/>
      <c r="B18" s="33"/>
      <c r="C18" s="33"/>
      <c r="D18" s="33"/>
      <c r="E18" s="34" t="s">
        <v>66</v>
      </c>
    </row>
    <row r="19" spans="1:5" ht="12.75">
      <c r="A19" s="35">
        <v>2597748.49</v>
      </c>
      <c r="B19" s="35">
        <v>0</v>
      </c>
      <c r="C19" s="35">
        <v>0</v>
      </c>
      <c r="D19" s="35">
        <v>2597748.49</v>
      </c>
      <c r="E19" s="36" t="s">
        <v>67</v>
      </c>
    </row>
    <row r="20" spans="1:5" ht="12.7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 ht="12.75">
      <c r="A21" s="35">
        <v>2834308.203569</v>
      </c>
      <c r="B21" s="35">
        <v>0</v>
      </c>
      <c r="C21" s="35">
        <v>0</v>
      </c>
      <c r="D21" s="35">
        <v>2834308.203569</v>
      </c>
      <c r="E21" s="36" t="s">
        <v>68</v>
      </c>
    </row>
    <row r="22" spans="1:5" ht="12.7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 ht="12.75">
      <c r="A23" s="35">
        <v>-326862.6</v>
      </c>
      <c r="B23" s="35">
        <v>0</v>
      </c>
      <c r="C23" s="35">
        <v>0</v>
      </c>
      <c r="D23" s="35">
        <v>-326862.6</v>
      </c>
      <c r="E23" s="36" t="s">
        <v>1252</v>
      </c>
    </row>
    <row r="24" spans="1:5" ht="12.7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 ht="12.7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5">
      <c r="A26" s="33"/>
      <c r="B26" s="33"/>
      <c r="C26" s="33"/>
      <c r="D26" s="33"/>
      <c r="E26" s="34" t="s">
        <v>72</v>
      </c>
    </row>
    <row r="27" spans="1:5" ht="12.7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 ht="12.75">
      <c r="A28" s="35">
        <v>-725710.263569</v>
      </c>
      <c r="B28" s="35">
        <v>-725710.263569</v>
      </c>
      <c r="C28" s="35">
        <v>0</v>
      </c>
      <c r="D28" s="35">
        <v>0</v>
      </c>
      <c r="E28" s="36" t="s">
        <v>74</v>
      </c>
    </row>
    <row r="29" spans="1:5" ht="12.7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 ht="12.7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 ht="12.75">
      <c r="A32" s="31"/>
      <c r="B32" s="31"/>
      <c r="C32" s="31"/>
      <c r="D32" s="31"/>
      <c r="E32" s="32" t="s">
        <v>78</v>
      </c>
    </row>
    <row r="33" spans="1:5" ht="15">
      <c r="A33" s="33"/>
      <c r="B33" s="33"/>
      <c r="C33" s="33"/>
      <c r="D33" s="33"/>
      <c r="E33" s="34" t="s">
        <v>66</v>
      </c>
    </row>
    <row r="34" spans="1:5" ht="12.75">
      <c r="A34" s="35">
        <v>23748335.47</v>
      </c>
      <c r="B34" s="35">
        <v>0</v>
      </c>
      <c r="C34" s="35">
        <v>0</v>
      </c>
      <c r="D34" s="35">
        <v>23748335.47</v>
      </c>
      <c r="E34" s="36" t="s">
        <v>67</v>
      </c>
    </row>
    <row r="35" spans="1:5" ht="12.75">
      <c r="A35" s="35">
        <v>10606088.35</v>
      </c>
      <c r="B35" s="35">
        <v>6248006.31</v>
      </c>
      <c r="C35" s="35">
        <v>1132169.37</v>
      </c>
      <c r="D35" s="35">
        <v>3225912.67</v>
      </c>
      <c r="E35" s="36" t="s">
        <v>1251</v>
      </c>
    </row>
    <row r="36" spans="1:5" ht="12.75">
      <c r="A36" s="35">
        <v>9227353.974024</v>
      </c>
      <c r="B36" s="35">
        <v>0</v>
      </c>
      <c r="C36" s="35">
        <v>0</v>
      </c>
      <c r="D36" s="35">
        <v>9227353.974024</v>
      </c>
      <c r="E36" s="36" t="s">
        <v>68</v>
      </c>
    </row>
    <row r="37" spans="1:5" ht="12.75">
      <c r="A37" s="35">
        <v>-5874241.789</v>
      </c>
      <c r="B37" s="35">
        <v>0</v>
      </c>
      <c r="C37" s="35">
        <v>0</v>
      </c>
      <c r="D37" s="35">
        <v>-5874241.789</v>
      </c>
      <c r="E37" s="36" t="s">
        <v>69</v>
      </c>
    </row>
    <row r="38" spans="1:5" ht="12.75">
      <c r="A38" s="35">
        <v>-6049895.18</v>
      </c>
      <c r="B38" s="35">
        <v>-429930.1</v>
      </c>
      <c r="C38" s="35">
        <v>0</v>
      </c>
      <c r="D38" s="35">
        <v>-5619965.08</v>
      </c>
      <c r="E38" s="36" t="s">
        <v>1252</v>
      </c>
    </row>
    <row r="39" spans="1:5" ht="12.7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 ht="12.75">
      <c r="A40" s="35">
        <v>335610.247975999</v>
      </c>
      <c r="B40" s="35">
        <v>335610.247975999</v>
      </c>
      <c r="C40" s="35">
        <v>0</v>
      </c>
      <c r="D40" s="35">
        <v>0</v>
      </c>
      <c r="E40" s="36" t="s">
        <v>70</v>
      </c>
    </row>
    <row r="41" spans="1:5" ht="12.75">
      <c r="A41" s="37">
        <v>31906170.823</v>
      </c>
      <c r="B41" s="37">
        <v>31906170.823</v>
      </c>
      <c r="C41" s="37">
        <v>0</v>
      </c>
      <c r="D41" s="37">
        <v>0</v>
      </c>
      <c r="E41" s="38" t="s">
        <v>71</v>
      </c>
    </row>
    <row r="42" spans="1:5" ht="15">
      <c r="A42" s="33"/>
      <c r="B42" s="33"/>
      <c r="C42" s="33"/>
      <c r="D42" s="33"/>
      <c r="E42" s="34" t="s">
        <v>72</v>
      </c>
    </row>
    <row r="43" spans="1:5" ht="12.75">
      <c r="A43" s="35">
        <v>-1588492.754939</v>
      </c>
      <c r="B43" s="35">
        <v>-1588492.754939</v>
      </c>
      <c r="C43" s="35">
        <v>0</v>
      </c>
      <c r="D43" s="35">
        <v>0</v>
      </c>
      <c r="E43" s="36" t="s">
        <v>73</v>
      </c>
    </row>
    <row r="44" spans="1:5" ht="12.75">
      <c r="A44" s="35">
        <v>1837022.752915</v>
      </c>
      <c r="B44" s="35">
        <v>1837022.752915</v>
      </c>
      <c r="C44" s="35">
        <v>0</v>
      </c>
      <c r="D44" s="35">
        <v>0</v>
      </c>
      <c r="E44" s="36" t="s">
        <v>74</v>
      </c>
    </row>
    <row r="45" spans="1:5" ht="12.7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 ht="12.75">
      <c r="A46" s="35">
        <v>335610.247975999</v>
      </c>
      <c r="B46" s="35">
        <v>335610.247975999</v>
      </c>
      <c r="C46" s="35">
        <v>0</v>
      </c>
      <c r="D46" s="35">
        <v>0</v>
      </c>
      <c r="E46" s="36" t="s">
        <v>75</v>
      </c>
    </row>
    <row r="47" spans="1:5" ht="12.7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 ht="12.75">
      <c r="A48" s="35">
        <v>335602.547975999</v>
      </c>
      <c r="B48" s="35">
        <v>335602.547975999</v>
      </c>
      <c r="C48" s="35">
        <v>0</v>
      </c>
      <c r="D48" s="35">
        <v>0</v>
      </c>
      <c r="E48" s="36" t="s">
        <v>76</v>
      </c>
    </row>
    <row r="50" spans="1:5" ht="12.75">
      <c r="A50" s="39"/>
      <c r="B50" s="39"/>
      <c r="C50" s="39"/>
      <c r="D50" s="39"/>
      <c r="E50" s="40" t="s">
        <v>81</v>
      </c>
    </row>
    <row r="51" spans="1:5" ht="15">
      <c r="A51" s="41"/>
      <c r="B51" s="41"/>
      <c r="C51" s="41"/>
      <c r="D51" s="41"/>
      <c r="E51" s="42" t="s">
        <v>66</v>
      </c>
    </row>
    <row r="52" spans="1:5" ht="12.75">
      <c r="A52" s="35">
        <v>26592533.13</v>
      </c>
      <c r="B52" s="35">
        <v>0</v>
      </c>
      <c r="C52" s="35">
        <v>0</v>
      </c>
      <c r="D52" s="35">
        <v>26592533.13</v>
      </c>
      <c r="E52" s="36" t="s">
        <v>67</v>
      </c>
    </row>
    <row r="53" spans="1:5" ht="12.75">
      <c r="A53" s="35">
        <v>10707226.31</v>
      </c>
      <c r="B53" s="35">
        <v>6248006.31</v>
      </c>
      <c r="C53" s="35">
        <v>1132169.37</v>
      </c>
      <c r="D53" s="35">
        <v>3327050.63</v>
      </c>
      <c r="E53" s="36" t="s">
        <v>1251</v>
      </c>
    </row>
    <row r="54" spans="1:5" ht="12.7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 ht="12.75">
      <c r="A55" s="35">
        <v>-7497090.401</v>
      </c>
      <c r="B55" s="35">
        <v>0</v>
      </c>
      <c r="C55" s="35">
        <v>0</v>
      </c>
      <c r="D55" s="35">
        <v>-7497090.401</v>
      </c>
      <c r="E55" s="36" t="s">
        <v>69</v>
      </c>
    </row>
    <row r="56" spans="1:5" ht="12.75">
      <c r="A56" s="35">
        <v>-6720483.64</v>
      </c>
      <c r="B56" s="35">
        <v>-429930.1</v>
      </c>
      <c r="C56" s="35">
        <v>-55826.53</v>
      </c>
      <c r="D56" s="35">
        <v>-6234727.01</v>
      </c>
      <c r="E56" s="36" t="s">
        <v>1252</v>
      </c>
    </row>
    <row r="57" spans="1:5" ht="12.7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 ht="12.75">
      <c r="A58" s="35">
        <v>-98412.4098880004</v>
      </c>
      <c r="B58" s="35">
        <v>-98412.4098880004</v>
      </c>
      <c r="C58" s="35">
        <v>0</v>
      </c>
      <c r="D58" s="35">
        <v>0</v>
      </c>
      <c r="E58" s="36" t="s">
        <v>70</v>
      </c>
    </row>
    <row r="59" spans="1:5" ht="12.75">
      <c r="A59" s="37">
        <v>35141670.313</v>
      </c>
      <c r="B59" s="37">
        <v>35141670.313</v>
      </c>
      <c r="C59" s="37">
        <v>0</v>
      </c>
      <c r="D59" s="37">
        <v>0</v>
      </c>
      <c r="E59" s="38" t="s">
        <v>71</v>
      </c>
    </row>
    <row r="60" spans="1:5" ht="15">
      <c r="A60" s="41"/>
      <c r="B60" s="41"/>
      <c r="C60" s="41"/>
      <c r="D60" s="41"/>
      <c r="E60" s="42" t="s">
        <v>72</v>
      </c>
    </row>
    <row r="61" spans="1:5" ht="12.75">
      <c r="A61" s="35">
        <v>-1296836.919234</v>
      </c>
      <c r="B61" s="35">
        <v>-1296836.919234</v>
      </c>
      <c r="C61" s="35">
        <v>0</v>
      </c>
      <c r="D61" s="35">
        <v>0</v>
      </c>
      <c r="E61" s="36" t="s">
        <v>73</v>
      </c>
    </row>
    <row r="62" spans="1:5" ht="12.75">
      <c r="A62" s="35">
        <v>1111344.259346</v>
      </c>
      <c r="B62" s="35">
        <v>1111344.259346</v>
      </c>
      <c r="C62" s="35">
        <v>0</v>
      </c>
      <c r="D62" s="35">
        <v>0</v>
      </c>
      <c r="E62" s="36" t="s">
        <v>74</v>
      </c>
    </row>
    <row r="63" spans="1:5" ht="12.7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 ht="12.75">
      <c r="A64" s="35">
        <v>-98412.4098880004</v>
      </c>
      <c r="B64" s="35">
        <v>-98412.4098880004</v>
      </c>
      <c r="C64" s="35">
        <v>0</v>
      </c>
      <c r="D64" s="35">
        <v>0</v>
      </c>
      <c r="E64" s="36" t="s">
        <v>75</v>
      </c>
    </row>
    <row r="65" spans="1:5" ht="12.7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 ht="12.75">
      <c r="A66" s="35">
        <v>-98420.1098880005</v>
      </c>
      <c r="B66" s="35">
        <v>-98420.1098880005</v>
      </c>
      <c r="C66" s="35">
        <v>0</v>
      </c>
      <c r="D66" s="35">
        <v>0</v>
      </c>
      <c r="E66" s="36" t="s">
        <v>76</v>
      </c>
    </row>
    <row r="68" spans="1:5" ht="12.75">
      <c r="A68" s="31"/>
      <c r="B68" s="31"/>
      <c r="C68" s="31"/>
      <c r="D68" s="31"/>
      <c r="E68" s="32" t="s">
        <v>82</v>
      </c>
    </row>
    <row r="69" spans="1:5" ht="15">
      <c r="A69" s="33"/>
      <c r="B69" s="33"/>
      <c r="C69" s="33"/>
      <c r="D69" s="33"/>
      <c r="E69" s="34" t="s">
        <v>66</v>
      </c>
    </row>
    <row r="70" spans="1:5" ht="12.75">
      <c r="A70" s="35">
        <v>3180601.595</v>
      </c>
      <c r="B70" s="35">
        <v>0</v>
      </c>
      <c r="C70" s="35">
        <v>0</v>
      </c>
      <c r="D70" s="35">
        <v>3180601.595</v>
      </c>
      <c r="E70" s="36" t="s">
        <v>67</v>
      </c>
    </row>
    <row r="71" spans="1:5" ht="12.75">
      <c r="A71" s="35">
        <v>1260314.536099</v>
      </c>
      <c r="B71" s="35">
        <v>0</v>
      </c>
      <c r="C71" s="35">
        <v>0</v>
      </c>
      <c r="D71" s="35">
        <v>1260314.536099</v>
      </c>
      <c r="E71" s="36" t="s">
        <v>68</v>
      </c>
    </row>
    <row r="72" spans="1:5" ht="12.75">
      <c r="A72" s="35">
        <v>-838242.365</v>
      </c>
      <c r="B72" s="35">
        <v>0</v>
      </c>
      <c r="C72" s="35">
        <v>0</v>
      </c>
      <c r="D72" s="35">
        <v>-838242.365</v>
      </c>
      <c r="E72" s="36" t="s">
        <v>69</v>
      </c>
    </row>
    <row r="73" spans="1:5" ht="12.75">
      <c r="A73" s="35">
        <v>-9852.67</v>
      </c>
      <c r="B73" s="35">
        <v>0</v>
      </c>
      <c r="C73" s="35">
        <v>-7432.43</v>
      </c>
      <c r="D73" s="35">
        <v>-2420.24</v>
      </c>
      <c r="E73" s="36" t="s">
        <v>79</v>
      </c>
    </row>
    <row r="74" spans="1:5" ht="12.75">
      <c r="A74" s="35">
        <v>115636.148901</v>
      </c>
      <c r="B74" s="35">
        <v>115636.148901</v>
      </c>
      <c r="C74" s="35">
        <v>0</v>
      </c>
      <c r="D74" s="35">
        <v>0</v>
      </c>
      <c r="E74" s="36" t="s">
        <v>70</v>
      </c>
    </row>
    <row r="75" spans="1:5" ht="12.75">
      <c r="A75" s="37">
        <v>3708457.245</v>
      </c>
      <c r="B75" s="37">
        <v>3708457.245</v>
      </c>
      <c r="C75" s="37">
        <v>0</v>
      </c>
      <c r="D75" s="37">
        <v>0</v>
      </c>
      <c r="E75" s="38" t="s">
        <v>71</v>
      </c>
    </row>
    <row r="76" spans="1:5" ht="15">
      <c r="A76" s="33"/>
      <c r="B76" s="33"/>
      <c r="C76" s="33"/>
      <c r="D76" s="33"/>
      <c r="E76" s="34" t="s">
        <v>72</v>
      </c>
    </row>
    <row r="77" spans="1:5" ht="12.7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 ht="12.75">
      <c r="A78" s="35">
        <v>105939.458901</v>
      </c>
      <c r="B78" s="35">
        <v>105939.458901</v>
      </c>
      <c r="C78" s="35">
        <v>0</v>
      </c>
      <c r="D78" s="35">
        <v>0</v>
      </c>
      <c r="E78" s="36" t="s">
        <v>74</v>
      </c>
    </row>
    <row r="79" spans="1:5" ht="12.75">
      <c r="A79" s="35">
        <v>9852.67</v>
      </c>
      <c r="B79" s="35">
        <v>0</v>
      </c>
      <c r="C79" s="35">
        <v>7432.43</v>
      </c>
      <c r="D79" s="35">
        <v>2420.24</v>
      </c>
      <c r="E79" s="36" t="s">
        <v>79</v>
      </c>
    </row>
    <row r="80" spans="1:5" ht="12.75">
      <c r="A80" s="35">
        <v>115636.148901</v>
      </c>
      <c r="B80" s="35">
        <v>115636.148901</v>
      </c>
      <c r="C80" s="35">
        <v>0</v>
      </c>
      <c r="D80" s="35">
        <v>0</v>
      </c>
      <c r="E80" s="36" t="s">
        <v>75</v>
      </c>
    </row>
    <row r="81" spans="1:5" ht="12.75">
      <c r="A81" s="35">
        <v>115636.148901</v>
      </c>
      <c r="B81" s="35">
        <v>115636.148901</v>
      </c>
      <c r="C81" s="35">
        <v>0</v>
      </c>
      <c r="D81" s="35">
        <v>0</v>
      </c>
      <c r="E81" s="36" t="s">
        <v>76</v>
      </c>
    </row>
    <row r="83" spans="1:5" ht="12.75">
      <c r="A83" s="31"/>
      <c r="B83" s="31"/>
      <c r="C83" s="31"/>
      <c r="D83" s="31"/>
      <c r="E83" s="32" t="s">
        <v>83</v>
      </c>
    </row>
    <row r="84" spans="1:5" ht="15">
      <c r="A84" s="33"/>
      <c r="B84" s="33"/>
      <c r="C84" s="33"/>
      <c r="D84" s="33"/>
      <c r="E84" s="34" t="s">
        <v>66</v>
      </c>
    </row>
    <row r="85" spans="1:5" ht="12.75">
      <c r="A85" s="35">
        <v>8114172.774128</v>
      </c>
      <c r="B85" s="35">
        <v>0</v>
      </c>
      <c r="C85" s="35">
        <v>0</v>
      </c>
      <c r="D85" s="35">
        <v>8114172.774128</v>
      </c>
      <c r="E85" s="36" t="s">
        <v>67</v>
      </c>
    </row>
    <row r="86" spans="1:5" ht="12.75">
      <c r="A86" s="35">
        <v>-65044.184388</v>
      </c>
      <c r="B86" s="35">
        <v>-19652.826038</v>
      </c>
      <c r="C86" s="35">
        <v>-3738.24675</v>
      </c>
      <c r="D86" s="35">
        <v>-41653.1116</v>
      </c>
      <c r="E86" s="36" t="s">
        <v>79</v>
      </c>
    </row>
    <row r="87" spans="1:5" ht="12.75">
      <c r="A87" s="35">
        <v>27806.0827</v>
      </c>
      <c r="B87" s="35">
        <v>0</v>
      </c>
      <c r="C87" s="35">
        <v>0</v>
      </c>
      <c r="D87" s="35">
        <v>27806.0827</v>
      </c>
      <c r="E87" s="36" t="s">
        <v>84</v>
      </c>
    </row>
    <row r="88" spans="1:5" ht="12.75">
      <c r="A88" s="35">
        <v>-384169.353136001</v>
      </c>
      <c r="B88" s="35">
        <v>-384169.353136001</v>
      </c>
      <c r="C88" s="35">
        <v>0</v>
      </c>
      <c r="D88" s="35">
        <v>0</v>
      </c>
      <c r="E88" s="36" t="s">
        <v>70</v>
      </c>
    </row>
    <row r="89" spans="1:5" ht="12.75">
      <c r="A89" s="37">
        <v>7692765.319304</v>
      </c>
      <c r="B89" s="37">
        <v>7692765.319304</v>
      </c>
      <c r="C89" s="37">
        <v>0</v>
      </c>
      <c r="D89" s="37">
        <v>0</v>
      </c>
      <c r="E89" s="38" t="s">
        <v>71</v>
      </c>
    </row>
    <row r="90" spans="1:5" ht="15">
      <c r="A90" s="33"/>
      <c r="B90" s="33"/>
      <c r="C90" s="33"/>
      <c r="D90" s="33"/>
      <c r="E90" s="34" t="s">
        <v>72</v>
      </c>
    </row>
    <row r="91" spans="1:5" ht="12.7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 ht="12.75">
      <c r="A92" s="35">
        <v>65044.184388</v>
      </c>
      <c r="B92" s="35">
        <v>19652.826038</v>
      </c>
      <c r="C92" s="35">
        <v>3738.24675</v>
      </c>
      <c r="D92" s="35">
        <v>41653.1116</v>
      </c>
      <c r="E92" s="36" t="s">
        <v>79</v>
      </c>
    </row>
    <row r="93" spans="1:5" ht="12.75">
      <c r="A93" s="35">
        <v>-27806.0827</v>
      </c>
      <c r="B93" s="35">
        <v>0</v>
      </c>
      <c r="C93" s="35">
        <v>0</v>
      </c>
      <c r="D93" s="35">
        <v>-27806.0827</v>
      </c>
      <c r="E93" s="36" t="s">
        <v>84</v>
      </c>
    </row>
    <row r="94" spans="1:5" ht="12.75">
      <c r="A94" s="35">
        <v>-384169.353136001</v>
      </c>
      <c r="B94" s="35">
        <v>-384169.353136001</v>
      </c>
      <c r="C94" s="35">
        <v>0</v>
      </c>
      <c r="D94" s="35">
        <v>0</v>
      </c>
      <c r="E94" s="36" t="s">
        <v>75</v>
      </c>
    </row>
    <row r="95" spans="1:5" ht="12.75">
      <c r="A95" s="35">
        <v>-384169.353136001</v>
      </c>
      <c r="B95" s="35">
        <v>-384169.353136001</v>
      </c>
      <c r="C95" s="35">
        <v>0</v>
      </c>
      <c r="D95" s="35">
        <v>0</v>
      </c>
      <c r="E95" s="36" t="s">
        <v>76</v>
      </c>
    </row>
    <row r="97" spans="1:5" ht="12.75">
      <c r="A97" s="39"/>
      <c r="B97" s="39"/>
      <c r="C97" s="39"/>
      <c r="D97" s="39"/>
      <c r="E97" s="40" t="s">
        <v>85</v>
      </c>
    </row>
    <row r="98" spans="1:5" ht="15">
      <c r="A98" s="41"/>
      <c r="B98" s="41"/>
      <c r="C98" s="41"/>
      <c r="D98" s="41"/>
      <c r="E98" s="42" t="s">
        <v>66</v>
      </c>
    </row>
    <row r="99" spans="1:5" ht="12.7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 ht="12.75">
      <c r="A100" s="35">
        <v>1260314.536099</v>
      </c>
      <c r="B100" s="35">
        <v>0</v>
      </c>
      <c r="C100" s="35">
        <v>0</v>
      </c>
      <c r="D100" s="35">
        <v>1260314.536099</v>
      </c>
      <c r="E100" s="36" t="s">
        <v>68</v>
      </c>
    </row>
    <row r="101" spans="1:5" ht="12.75">
      <c r="A101" s="35">
        <v>-838242.365</v>
      </c>
      <c r="B101" s="35">
        <v>0</v>
      </c>
      <c r="C101" s="35">
        <v>0</v>
      </c>
      <c r="D101" s="35">
        <v>-838242.365</v>
      </c>
      <c r="E101" s="36" t="s">
        <v>69</v>
      </c>
    </row>
    <row r="102" spans="1:5" ht="12.75">
      <c r="A102" s="35">
        <v>-74896.854388</v>
      </c>
      <c r="B102" s="35">
        <v>-19652.826038</v>
      </c>
      <c r="C102" s="35">
        <v>-11170.67675</v>
      </c>
      <c r="D102" s="35">
        <v>-44073.3516</v>
      </c>
      <c r="E102" s="36" t="s">
        <v>79</v>
      </c>
    </row>
    <row r="103" spans="1:5" ht="12.75">
      <c r="A103" s="35">
        <v>27806.0827</v>
      </c>
      <c r="B103" s="35">
        <v>0</v>
      </c>
      <c r="C103" s="35">
        <v>0</v>
      </c>
      <c r="D103" s="35">
        <v>27806.0827</v>
      </c>
      <c r="E103" s="36" t="s">
        <v>84</v>
      </c>
    </row>
    <row r="104" spans="1:5" ht="12.7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 ht="12.7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5">
      <c r="A106" s="41"/>
      <c r="B106" s="41"/>
      <c r="C106" s="41"/>
      <c r="D106" s="41"/>
      <c r="E106" s="42" t="s">
        <v>72</v>
      </c>
    </row>
    <row r="107" spans="1:5" ht="12.7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 ht="12.75">
      <c r="A108" s="35">
        <v>-315467.995923001</v>
      </c>
      <c r="B108" s="35">
        <v>-315467.995923001</v>
      </c>
      <c r="C108" s="35">
        <v>0</v>
      </c>
      <c r="D108" s="35">
        <v>0</v>
      </c>
      <c r="E108" s="36" t="s">
        <v>74</v>
      </c>
    </row>
    <row r="109" spans="1:5" ht="12.75">
      <c r="A109" s="35">
        <v>74896.854388</v>
      </c>
      <c r="B109" s="35">
        <v>19652.826038</v>
      </c>
      <c r="C109" s="35">
        <v>11170.67675</v>
      </c>
      <c r="D109" s="35">
        <v>44073.3516</v>
      </c>
      <c r="E109" s="36" t="s">
        <v>79</v>
      </c>
    </row>
    <row r="110" spans="1:5" ht="12.75">
      <c r="A110" s="35">
        <v>-27806.0827</v>
      </c>
      <c r="B110" s="35">
        <v>0</v>
      </c>
      <c r="C110" s="35">
        <v>0</v>
      </c>
      <c r="D110" s="35">
        <v>-27806.0827</v>
      </c>
      <c r="E110" s="36" t="s">
        <v>84</v>
      </c>
    </row>
    <row r="111" spans="1:5" ht="12.7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 ht="12.7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 ht="12.75">
      <c r="A114" s="43"/>
      <c r="B114" s="43"/>
      <c r="C114" s="43"/>
      <c r="D114" s="43"/>
      <c r="E114" s="44" t="s">
        <v>86</v>
      </c>
    </row>
    <row r="115" spans="1:5" ht="15">
      <c r="A115" s="45"/>
      <c r="B115" s="45"/>
      <c r="C115" s="45"/>
      <c r="D115" s="45"/>
      <c r="E115" s="46" t="s">
        <v>66</v>
      </c>
    </row>
    <row r="116" spans="1:5" ht="12.75">
      <c r="A116" s="35">
        <v>37887307.499128</v>
      </c>
      <c r="B116" s="35">
        <v>0</v>
      </c>
      <c r="C116" s="35">
        <v>0</v>
      </c>
      <c r="D116" s="35">
        <v>37887307.499128</v>
      </c>
      <c r="E116" s="36" t="s">
        <v>67</v>
      </c>
    </row>
    <row r="117" spans="1:5" ht="12.75">
      <c r="A117" s="35">
        <v>10707226.31</v>
      </c>
      <c r="B117" s="35">
        <v>6248006.31</v>
      </c>
      <c r="C117" s="35">
        <v>1132169.37</v>
      </c>
      <c r="D117" s="35">
        <v>3327050.63</v>
      </c>
      <c r="E117" s="36" t="s">
        <v>1251</v>
      </c>
    </row>
    <row r="118" spans="1:5" ht="12.7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 ht="12.75">
      <c r="A119" s="35">
        <v>-8335332.766</v>
      </c>
      <c r="B119" s="35">
        <v>0</v>
      </c>
      <c r="C119" s="35">
        <v>0</v>
      </c>
      <c r="D119" s="35">
        <v>-8335332.766</v>
      </c>
      <c r="E119" s="36" t="s">
        <v>69</v>
      </c>
    </row>
    <row r="120" spans="1:5" ht="12.75">
      <c r="A120" s="35">
        <v>-6720483.64</v>
      </c>
      <c r="B120" s="35">
        <v>-429930.1</v>
      </c>
      <c r="C120" s="35">
        <v>-55826.53</v>
      </c>
      <c r="D120" s="35">
        <v>-6234727.01</v>
      </c>
      <c r="E120" s="36" t="s">
        <v>1252</v>
      </c>
    </row>
    <row r="121" spans="1:5" ht="12.75">
      <c r="A121" s="35">
        <v>-161977.104388</v>
      </c>
      <c r="B121" s="35">
        <v>-103649.276038</v>
      </c>
      <c r="C121" s="35">
        <v>-11170.67675</v>
      </c>
      <c r="D121" s="35">
        <v>-47157.1516</v>
      </c>
      <c r="E121" s="36" t="s">
        <v>79</v>
      </c>
    </row>
    <row r="122" spans="1:5" ht="12.75">
      <c r="A122" s="35">
        <v>27806.0827</v>
      </c>
      <c r="B122" s="35">
        <v>0</v>
      </c>
      <c r="C122" s="35">
        <v>0</v>
      </c>
      <c r="D122" s="35">
        <v>27806.0827</v>
      </c>
      <c r="E122" s="36" t="s">
        <v>84</v>
      </c>
    </row>
    <row r="123" spans="1:5" ht="12.7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 ht="12.75">
      <c r="A124" s="37">
        <v>46542892.877304</v>
      </c>
      <c r="B124" s="37">
        <v>46542892.877304</v>
      </c>
      <c r="C124" s="37">
        <v>0</v>
      </c>
      <c r="D124" s="37">
        <v>0</v>
      </c>
      <c r="E124" s="38" t="s">
        <v>71</v>
      </c>
    </row>
    <row r="125" spans="1:5" ht="15">
      <c r="A125" s="45"/>
      <c r="B125" s="45"/>
      <c r="C125" s="45"/>
      <c r="D125" s="45"/>
      <c r="E125" s="46" t="s">
        <v>72</v>
      </c>
    </row>
    <row r="126" spans="1:5" ht="12.75">
      <c r="A126" s="35">
        <v>-1296992.899234</v>
      </c>
      <c r="B126" s="35">
        <v>-1296992.899234</v>
      </c>
      <c r="C126" s="35">
        <v>0</v>
      </c>
      <c r="D126" s="35">
        <v>0</v>
      </c>
      <c r="E126" s="36" t="s">
        <v>73</v>
      </c>
    </row>
    <row r="127" spans="1:5" ht="12.7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 ht="12.75">
      <c r="A128" s="35">
        <v>161977.104388</v>
      </c>
      <c r="B128" s="35">
        <v>103649.276038</v>
      </c>
      <c r="C128" s="35">
        <v>11170.67675</v>
      </c>
      <c r="D128" s="35">
        <v>47157.1516</v>
      </c>
      <c r="E128" s="36" t="s">
        <v>79</v>
      </c>
    </row>
    <row r="129" spans="1:5" ht="12.75">
      <c r="A129" s="35">
        <v>-27806.0827</v>
      </c>
      <c r="B129" s="35">
        <v>0</v>
      </c>
      <c r="C129" s="35">
        <v>0</v>
      </c>
      <c r="D129" s="35">
        <v>-27806.0827</v>
      </c>
      <c r="E129" s="36" t="s">
        <v>84</v>
      </c>
    </row>
    <row r="130" spans="1:5" ht="12.7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 ht="12.7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 ht="12.75">
      <c r="A132" s="35">
        <v>-366953.314123001</v>
      </c>
      <c r="B132" s="35">
        <v>-366953.314123001</v>
      </c>
      <c r="C132" s="35">
        <v>0</v>
      </c>
      <c r="D132" s="35">
        <v>0</v>
      </c>
      <c r="E13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4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4" width="14.421875" style="29" bestFit="1" customWidth="1"/>
    <col min="5" max="5" width="32.574218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87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 ht="12.75">
      <c r="A6" s="35">
        <v>254476719.57</v>
      </c>
      <c r="B6" s="35">
        <v>61313552.43</v>
      </c>
      <c r="C6" s="35">
        <v>86165089.09</v>
      </c>
      <c r="D6" s="35">
        <v>106998078.05</v>
      </c>
      <c r="E6" s="36" t="s">
        <v>1251</v>
      </c>
    </row>
    <row r="7" spans="1:5" ht="12.7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 ht="12.75">
      <c r="A8" s="35">
        <v>-50199178.06</v>
      </c>
      <c r="B8" s="35">
        <v>-50199178.06</v>
      </c>
      <c r="C8" s="35">
        <v>0</v>
      </c>
      <c r="D8" s="35">
        <v>0</v>
      </c>
      <c r="E8" s="36" t="s">
        <v>69</v>
      </c>
    </row>
    <row r="9" spans="1:5" ht="12.75">
      <c r="A9" s="35">
        <v>-336541366.01</v>
      </c>
      <c r="B9" s="35">
        <v>-73293750.55</v>
      </c>
      <c r="C9" s="35">
        <v>-118556303.75</v>
      </c>
      <c r="D9" s="35">
        <v>-144691311.71</v>
      </c>
      <c r="E9" s="36" t="s">
        <v>1252</v>
      </c>
    </row>
    <row r="10" spans="1:5" ht="12.7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 ht="12.7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 ht="12.75">
      <c r="A12" s="35">
        <v>16523825.829252</v>
      </c>
      <c r="B12" s="35">
        <v>16523825.829252</v>
      </c>
      <c r="C12" s="35">
        <v>0</v>
      </c>
      <c r="D12" s="35">
        <v>0</v>
      </c>
      <c r="E12" s="36" t="s">
        <v>70</v>
      </c>
    </row>
    <row r="13" spans="1:5" ht="12.75">
      <c r="A13" s="37">
        <v>252356241.3699</v>
      </c>
      <c r="B13" s="37">
        <v>252356241.3699</v>
      </c>
      <c r="C13" s="37">
        <v>0</v>
      </c>
      <c r="D13" s="37">
        <v>0</v>
      </c>
      <c r="E13" s="38" t="s">
        <v>71</v>
      </c>
    </row>
    <row r="14" spans="1:5" ht="15">
      <c r="A14" s="33"/>
      <c r="B14" s="33"/>
      <c r="C14" s="33"/>
      <c r="D14" s="33"/>
      <c r="E14" s="34" t="s">
        <v>72</v>
      </c>
    </row>
    <row r="15" spans="1:5" ht="12.7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 ht="12.7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 ht="12.7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 ht="12.75">
      <c r="A18" s="35">
        <v>16523825.829252</v>
      </c>
      <c r="B18" s="35">
        <v>16523825.829252</v>
      </c>
      <c r="C18" s="35">
        <v>0</v>
      </c>
      <c r="D18" s="35">
        <v>0</v>
      </c>
      <c r="E18" s="36" t="s">
        <v>75</v>
      </c>
    </row>
    <row r="19" spans="1:5" ht="12.75">
      <c r="A19" s="35">
        <v>16523825.829252</v>
      </c>
      <c r="B19" s="35">
        <v>16523825.829252</v>
      </c>
      <c r="C19" s="35">
        <v>0</v>
      </c>
      <c r="D19" s="35">
        <v>0</v>
      </c>
      <c r="E19" s="36" t="s">
        <v>76</v>
      </c>
    </row>
    <row r="21" spans="1:5" ht="12.75">
      <c r="A21" s="31"/>
      <c r="B21" s="31"/>
      <c r="C21" s="31"/>
      <c r="D21" s="31"/>
      <c r="E21" s="32" t="s">
        <v>90</v>
      </c>
    </row>
    <row r="22" spans="1:5" ht="15">
      <c r="A22" s="33"/>
      <c r="B22" s="33"/>
      <c r="C22" s="33"/>
      <c r="D22" s="33"/>
      <c r="E22" s="34" t="s">
        <v>66</v>
      </c>
    </row>
    <row r="23" spans="1:5" ht="12.7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 ht="12.75">
      <c r="A24" s="35">
        <v>70247373.2</v>
      </c>
      <c r="B24" s="35">
        <v>31094866.91</v>
      </c>
      <c r="C24" s="35">
        <v>9997917.74</v>
      </c>
      <c r="D24" s="35">
        <v>29154588.55</v>
      </c>
      <c r="E24" s="36" t="s">
        <v>1251</v>
      </c>
    </row>
    <row r="25" spans="1:5" ht="12.75">
      <c r="A25" s="35">
        <v>-56916653.75</v>
      </c>
      <c r="B25" s="35">
        <v>-28380040.58</v>
      </c>
      <c r="C25" s="35">
        <v>-20742818.02</v>
      </c>
      <c r="D25" s="35">
        <v>-7793795.15</v>
      </c>
      <c r="E25" s="36" t="s">
        <v>1252</v>
      </c>
    </row>
    <row r="26" spans="1:5" ht="12.7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 ht="12.7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 ht="12.7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 ht="12.75">
      <c r="A29" s="35">
        <v>9460694.82248721</v>
      </c>
      <c r="B29" s="35">
        <v>9460694.82248721</v>
      </c>
      <c r="C29" s="35">
        <v>0</v>
      </c>
      <c r="D29" s="35">
        <v>0</v>
      </c>
      <c r="E29" s="36" t="s">
        <v>70</v>
      </c>
    </row>
    <row r="30" spans="1:5" ht="12.75">
      <c r="A30" s="37">
        <v>144895209.995362</v>
      </c>
      <c r="B30" s="37">
        <v>144895209.995362</v>
      </c>
      <c r="C30" s="37">
        <v>0</v>
      </c>
      <c r="D30" s="37">
        <v>0</v>
      </c>
      <c r="E30" s="38" t="s">
        <v>71</v>
      </c>
    </row>
    <row r="31" spans="1:5" ht="15">
      <c r="A31" s="33"/>
      <c r="B31" s="33"/>
      <c r="C31" s="33"/>
      <c r="D31" s="33"/>
      <c r="E31" s="34" t="s">
        <v>72</v>
      </c>
    </row>
    <row r="32" spans="1:5" ht="12.75">
      <c r="A32" s="35">
        <v>1166886.72711136</v>
      </c>
      <c r="B32" s="35">
        <v>1166886.72711136</v>
      </c>
      <c r="C32" s="35">
        <v>0</v>
      </c>
      <c r="D32" s="35">
        <v>0</v>
      </c>
      <c r="E32" s="36" t="s">
        <v>73</v>
      </c>
    </row>
    <row r="33" spans="1:5" ht="12.75">
      <c r="A33" s="35">
        <v>6505482.37537586</v>
      </c>
      <c r="B33" s="35">
        <v>6505482.37537586</v>
      </c>
      <c r="C33" s="35">
        <v>0</v>
      </c>
      <c r="D33" s="35">
        <v>0</v>
      </c>
      <c r="E33" s="36" t="s">
        <v>74</v>
      </c>
    </row>
    <row r="34" spans="1:5" ht="12.7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 ht="12.7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 ht="12.75">
      <c r="A36" s="35">
        <v>9460694.82248721</v>
      </c>
      <c r="B36" s="35">
        <v>9460694.82248721</v>
      </c>
      <c r="C36" s="35">
        <v>0</v>
      </c>
      <c r="D36" s="35">
        <v>0</v>
      </c>
      <c r="E36" s="36" t="s">
        <v>75</v>
      </c>
    </row>
    <row r="37" spans="1:5" ht="12.75">
      <c r="A37" s="35">
        <v>9460694.82248721</v>
      </c>
      <c r="B37" s="35">
        <v>9460694.82248721</v>
      </c>
      <c r="C37" s="35">
        <v>0</v>
      </c>
      <c r="D37" s="35">
        <v>0</v>
      </c>
      <c r="E37" s="36" t="s">
        <v>76</v>
      </c>
    </row>
    <row r="39" spans="1:5" ht="12.75">
      <c r="A39" s="39"/>
      <c r="B39" s="39"/>
      <c r="C39" s="39"/>
      <c r="D39" s="39"/>
      <c r="E39" s="40" t="s">
        <v>92</v>
      </c>
    </row>
    <row r="40" spans="1:5" ht="15">
      <c r="A40" s="41"/>
      <c r="B40" s="41"/>
      <c r="C40" s="41"/>
      <c r="D40" s="41"/>
      <c r="E40" s="42" t="s">
        <v>66</v>
      </c>
    </row>
    <row r="41" spans="1:5" ht="12.75">
      <c r="A41" s="35">
        <v>458836033.433108</v>
      </c>
      <c r="B41" s="35">
        <v>0</v>
      </c>
      <c r="C41" s="35">
        <v>0</v>
      </c>
      <c r="D41" s="35">
        <v>458836033.433108</v>
      </c>
      <c r="E41" s="36" t="s">
        <v>67</v>
      </c>
    </row>
    <row r="42" spans="1:5" ht="12.75">
      <c r="A42" s="35">
        <v>324724092.77</v>
      </c>
      <c r="B42" s="35">
        <v>92408419.34</v>
      </c>
      <c r="C42" s="35">
        <v>96163006.83</v>
      </c>
      <c r="D42" s="35">
        <v>136152666.6</v>
      </c>
      <c r="E42" s="36" t="s">
        <v>1251</v>
      </c>
    </row>
    <row r="43" spans="1:5" ht="12.7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 ht="12.75">
      <c r="A44" s="35">
        <v>-50199178.06</v>
      </c>
      <c r="B44" s="35">
        <v>-50199178.06</v>
      </c>
      <c r="C44" s="35">
        <v>0</v>
      </c>
      <c r="D44" s="35">
        <v>0</v>
      </c>
      <c r="E44" s="36" t="s">
        <v>69</v>
      </c>
    </row>
    <row r="45" spans="1:5" ht="12.75">
      <c r="A45" s="35">
        <v>-393458019.76</v>
      </c>
      <c r="B45" s="35">
        <v>-101673791.13</v>
      </c>
      <c r="C45" s="35">
        <v>-139299121.77</v>
      </c>
      <c r="D45" s="35">
        <v>-152485106.86</v>
      </c>
      <c r="E45" s="36" t="s">
        <v>1252</v>
      </c>
    </row>
    <row r="46" spans="1:5" ht="12.75">
      <c r="A46" s="35">
        <v>-16354981.67</v>
      </c>
      <c r="B46" s="35">
        <v>-398490.57</v>
      </c>
      <c r="C46" s="35">
        <v>-1360312.16</v>
      </c>
      <c r="D46" s="35">
        <v>-14596178.94</v>
      </c>
      <c r="E46" s="36" t="s">
        <v>88</v>
      </c>
    </row>
    <row r="47" spans="1:5" ht="12.75">
      <c r="A47" s="35">
        <v>-2696067.5</v>
      </c>
      <c r="B47" s="35">
        <v>-705229.45</v>
      </c>
      <c r="C47" s="35">
        <v>-936636.18</v>
      </c>
      <c r="D47" s="35">
        <v>-1054201.87</v>
      </c>
      <c r="E47" s="36" t="s">
        <v>89</v>
      </c>
    </row>
    <row r="48" spans="1:5" ht="12.7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 ht="12.75">
      <c r="A49" s="35">
        <v>25984520.6517392</v>
      </c>
      <c r="B49" s="35">
        <v>25984520.6517392</v>
      </c>
      <c r="C49" s="35">
        <v>0</v>
      </c>
      <c r="D49" s="35">
        <v>0</v>
      </c>
      <c r="E49" s="36" t="s">
        <v>70</v>
      </c>
    </row>
    <row r="50" spans="1:5" ht="12.75">
      <c r="A50" s="37">
        <v>397251451.365262</v>
      </c>
      <c r="B50" s="37">
        <v>397251451.365262</v>
      </c>
      <c r="C50" s="37">
        <v>0</v>
      </c>
      <c r="D50" s="37">
        <v>0</v>
      </c>
      <c r="E50" s="38" t="s">
        <v>71</v>
      </c>
    </row>
    <row r="51" spans="1:5" ht="15">
      <c r="A51" s="41"/>
      <c r="B51" s="41"/>
      <c r="C51" s="41"/>
      <c r="D51" s="41"/>
      <c r="E51" s="42" t="s">
        <v>72</v>
      </c>
    </row>
    <row r="52" spans="1:5" ht="12.7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 ht="12.7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 ht="12.75">
      <c r="A54" s="35">
        <v>2696067.5</v>
      </c>
      <c r="B54" s="35">
        <v>705229.45</v>
      </c>
      <c r="C54" s="35">
        <v>936636.18</v>
      </c>
      <c r="D54" s="35">
        <v>1054201.87</v>
      </c>
      <c r="E54" s="36" t="s">
        <v>89</v>
      </c>
    </row>
    <row r="55" spans="1:5" ht="12.7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 ht="12.75">
      <c r="A56" s="35">
        <v>25984520.6517392</v>
      </c>
      <c r="B56" s="35">
        <v>25984520.6517392</v>
      </c>
      <c r="C56" s="35">
        <v>0</v>
      </c>
      <c r="D56" s="35">
        <v>0</v>
      </c>
      <c r="E56" s="36" t="s">
        <v>75</v>
      </c>
    </row>
    <row r="57" spans="1:5" ht="12.75">
      <c r="A57" s="35">
        <v>25984520.6517392</v>
      </c>
      <c r="B57" s="35">
        <v>25984520.6517392</v>
      </c>
      <c r="C57" s="35">
        <v>0</v>
      </c>
      <c r="D57" s="35">
        <v>0</v>
      </c>
      <c r="E57" s="36" t="s">
        <v>76</v>
      </c>
    </row>
    <row r="59" spans="1:5" ht="12.75">
      <c r="A59" s="31"/>
      <c r="B59" s="31"/>
      <c r="C59" s="31"/>
      <c r="D59" s="31"/>
      <c r="E59" s="32" t="s">
        <v>93</v>
      </c>
    </row>
    <row r="60" spans="1:5" ht="15">
      <c r="A60" s="33"/>
      <c r="B60" s="33"/>
      <c r="C60" s="33"/>
      <c r="D60" s="33"/>
      <c r="E60" s="34" t="s">
        <v>66</v>
      </c>
    </row>
    <row r="61" spans="1:5" ht="12.75">
      <c r="A61" s="35">
        <v>301383.588</v>
      </c>
      <c r="B61" s="35">
        <v>0</v>
      </c>
      <c r="C61" s="35">
        <v>0</v>
      </c>
      <c r="D61" s="35">
        <v>301383.588</v>
      </c>
      <c r="E61" s="36" t="s">
        <v>67</v>
      </c>
    </row>
    <row r="62" spans="1:5" ht="12.75">
      <c r="A62" s="35">
        <v>7922756.81</v>
      </c>
      <c r="B62" s="35">
        <v>209083.5</v>
      </c>
      <c r="C62" s="35">
        <v>6863282.8</v>
      </c>
      <c r="D62" s="35">
        <v>850390.51</v>
      </c>
      <c r="E62" s="36" t="s">
        <v>1251</v>
      </c>
    </row>
    <row r="63" spans="1:5" ht="12.7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 ht="12.75">
      <c r="A64" s="35">
        <v>-34756.02</v>
      </c>
      <c r="B64" s="35">
        <v>-34756.02</v>
      </c>
      <c r="C64" s="35">
        <v>0</v>
      </c>
      <c r="D64" s="35">
        <v>0</v>
      </c>
      <c r="E64" s="36" t="s">
        <v>89</v>
      </c>
    </row>
    <row r="65" spans="1:5" ht="12.75">
      <c r="A65" s="35">
        <v>304582.7032</v>
      </c>
      <c r="B65" s="35">
        <v>304582.7032</v>
      </c>
      <c r="C65" s="35">
        <v>0</v>
      </c>
      <c r="D65" s="35">
        <v>0</v>
      </c>
      <c r="E65" s="36" t="s">
        <v>70</v>
      </c>
    </row>
    <row r="66" spans="1:5" ht="12.75">
      <c r="A66" s="37">
        <v>6042577.4712</v>
      </c>
      <c r="B66" s="37">
        <v>6042577.4712</v>
      </c>
      <c r="C66" s="37">
        <v>0</v>
      </c>
      <c r="D66" s="37">
        <v>0</v>
      </c>
      <c r="E66" s="38" t="s">
        <v>71</v>
      </c>
    </row>
    <row r="67" spans="1:5" ht="15">
      <c r="A67" s="33"/>
      <c r="B67" s="33"/>
      <c r="C67" s="33"/>
      <c r="D67" s="33"/>
      <c r="E67" s="34" t="s">
        <v>72</v>
      </c>
    </row>
    <row r="68" spans="1:5" ht="12.75">
      <c r="A68" s="35">
        <v>71642.6793840001</v>
      </c>
      <c r="B68" s="35">
        <v>71642.6793840001</v>
      </c>
      <c r="C68" s="35">
        <v>0</v>
      </c>
      <c r="D68" s="35">
        <v>0</v>
      </c>
      <c r="E68" s="36" t="s">
        <v>73</v>
      </c>
    </row>
    <row r="69" spans="1:5" ht="12.75">
      <c r="A69" s="35">
        <v>198184.003816</v>
      </c>
      <c r="B69" s="35">
        <v>198184.003816</v>
      </c>
      <c r="C69" s="35">
        <v>0</v>
      </c>
      <c r="D69" s="35">
        <v>0</v>
      </c>
      <c r="E69" s="36" t="s">
        <v>74</v>
      </c>
    </row>
    <row r="70" spans="1:5" ht="12.75">
      <c r="A70" s="35">
        <v>34756.02</v>
      </c>
      <c r="B70" s="35">
        <v>34756.02</v>
      </c>
      <c r="C70" s="35">
        <v>0</v>
      </c>
      <c r="D70" s="35">
        <v>0</v>
      </c>
      <c r="E70" s="36" t="s">
        <v>89</v>
      </c>
    </row>
    <row r="71" spans="1:5" ht="12.75">
      <c r="A71" s="35">
        <v>304582.7032</v>
      </c>
      <c r="B71" s="35">
        <v>304582.7032</v>
      </c>
      <c r="C71" s="35">
        <v>0</v>
      </c>
      <c r="D71" s="35">
        <v>0</v>
      </c>
      <c r="E71" s="36" t="s">
        <v>75</v>
      </c>
    </row>
    <row r="72" spans="1:5" ht="12.75">
      <c r="A72" s="35">
        <v>304582.7032</v>
      </c>
      <c r="B72" s="35">
        <v>304582.7032</v>
      </c>
      <c r="C72" s="35">
        <v>0</v>
      </c>
      <c r="D72" s="35">
        <v>0</v>
      </c>
      <c r="E72" s="36" t="s">
        <v>76</v>
      </c>
    </row>
    <row r="74" spans="1:5" ht="12.75">
      <c r="A74" s="31"/>
      <c r="B74" s="31"/>
      <c r="C74" s="31"/>
      <c r="D74" s="31"/>
      <c r="E74" s="32" t="s">
        <v>94</v>
      </c>
    </row>
    <row r="75" spans="1:5" ht="15">
      <c r="A75" s="33"/>
      <c r="B75" s="33"/>
      <c r="C75" s="33"/>
      <c r="D75" s="33"/>
      <c r="E75" s="34" t="s">
        <v>66</v>
      </c>
    </row>
    <row r="76" spans="1:5" ht="12.75">
      <c r="A76" s="35">
        <v>11515474.872115</v>
      </c>
      <c r="B76" s="35">
        <v>0</v>
      </c>
      <c r="C76" s="35">
        <v>0</v>
      </c>
      <c r="D76" s="35">
        <v>11515474.872115</v>
      </c>
      <c r="E76" s="36" t="s">
        <v>67</v>
      </c>
    </row>
    <row r="77" spans="1:5" ht="12.7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 ht="12.75">
      <c r="A78" s="35">
        <v>-201084.810398</v>
      </c>
      <c r="B78" s="35">
        <v>-152955.605258</v>
      </c>
      <c r="C78" s="35">
        <v>-48129.20514</v>
      </c>
      <c r="D78" s="35">
        <v>0</v>
      </c>
      <c r="E78" s="36" t="s">
        <v>89</v>
      </c>
    </row>
    <row r="79" spans="1:5" ht="12.75">
      <c r="A79" s="35">
        <v>1508554.113883</v>
      </c>
      <c r="B79" s="35">
        <v>1508554.113883</v>
      </c>
      <c r="C79" s="35">
        <v>0</v>
      </c>
      <c r="D79" s="35">
        <v>0</v>
      </c>
      <c r="E79" s="36" t="s">
        <v>70</v>
      </c>
    </row>
    <row r="80" spans="1:5" ht="12.75">
      <c r="A80" s="37">
        <v>6547899.1756</v>
      </c>
      <c r="B80" s="37">
        <v>6547899.1756</v>
      </c>
      <c r="C80" s="37">
        <v>0</v>
      </c>
      <c r="D80" s="37">
        <v>0</v>
      </c>
      <c r="E80" s="38" t="s">
        <v>71</v>
      </c>
    </row>
    <row r="81" spans="1:5" ht="15">
      <c r="A81" s="33"/>
      <c r="B81" s="33"/>
      <c r="C81" s="33"/>
      <c r="D81" s="33"/>
      <c r="E81" s="34" t="s">
        <v>72</v>
      </c>
    </row>
    <row r="82" spans="1:5" ht="12.75">
      <c r="A82" s="35">
        <v>615539.877685</v>
      </c>
      <c r="B82" s="35">
        <v>615539.877685</v>
      </c>
      <c r="C82" s="35">
        <v>0</v>
      </c>
      <c r="D82" s="35">
        <v>0</v>
      </c>
      <c r="E82" s="36" t="s">
        <v>73</v>
      </c>
    </row>
    <row r="83" spans="1:5" ht="12.75">
      <c r="A83" s="35">
        <v>691929.4258</v>
      </c>
      <c r="B83" s="35">
        <v>691929.4258</v>
      </c>
      <c r="C83" s="35">
        <v>0</v>
      </c>
      <c r="D83" s="35">
        <v>0</v>
      </c>
      <c r="E83" s="36" t="s">
        <v>74</v>
      </c>
    </row>
    <row r="84" spans="1:5" ht="12.75">
      <c r="A84" s="35">
        <v>201084.810398</v>
      </c>
      <c r="B84" s="35">
        <v>152955.605258</v>
      </c>
      <c r="C84" s="35">
        <v>48129.20514</v>
      </c>
      <c r="D84" s="35">
        <v>0</v>
      </c>
      <c r="E84" s="36" t="s">
        <v>89</v>
      </c>
    </row>
    <row r="85" spans="1:5" ht="12.75">
      <c r="A85" s="35">
        <v>1508554.113883</v>
      </c>
      <c r="B85" s="35">
        <v>1508554.113883</v>
      </c>
      <c r="C85" s="35">
        <v>0</v>
      </c>
      <c r="D85" s="35">
        <v>0</v>
      </c>
      <c r="E85" s="36" t="s">
        <v>75</v>
      </c>
    </row>
    <row r="86" spans="1:5" ht="12.75">
      <c r="A86" s="35">
        <v>1508554.113883</v>
      </c>
      <c r="B86" s="35">
        <v>1508554.113883</v>
      </c>
      <c r="C86" s="35">
        <v>0</v>
      </c>
      <c r="D86" s="35">
        <v>0</v>
      </c>
      <c r="E86" s="36" t="s">
        <v>76</v>
      </c>
    </row>
    <row r="88" spans="1:5" ht="12.75">
      <c r="A88" s="31"/>
      <c r="B88" s="31"/>
      <c r="C88" s="31"/>
      <c r="D88" s="31"/>
      <c r="E88" s="32" t="s">
        <v>95</v>
      </c>
    </row>
    <row r="89" spans="1:5" ht="15">
      <c r="A89" s="33"/>
      <c r="B89" s="33"/>
      <c r="C89" s="33"/>
      <c r="D89" s="33"/>
      <c r="E89" s="34" t="s">
        <v>66</v>
      </c>
    </row>
    <row r="90" spans="1:5" ht="12.7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 ht="12.75">
      <c r="A91" s="35">
        <v>12708555.56836</v>
      </c>
      <c r="B91" s="35">
        <v>12124180.51836</v>
      </c>
      <c r="C91" s="35">
        <v>584375.05</v>
      </c>
      <c r="D91" s="35">
        <v>0</v>
      </c>
      <c r="E91" s="36" t="s">
        <v>1251</v>
      </c>
    </row>
    <row r="92" spans="1:5" ht="12.7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 ht="12.7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 ht="12.7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5">
      <c r="A95" s="33"/>
      <c r="B95" s="33"/>
      <c r="C95" s="33"/>
      <c r="D95" s="33"/>
      <c r="E95" s="34" t="s">
        <v>72</v>
      </c>
    </row>
    <row r="96" spans="1:5" ht="12.7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 ht="12.75">
      <c r="A97" s="35">
        <v>394822.293069087</v>
      </c>
      <c r="B97" s="35">
        <v>394822.293069087</v>
      </c>
      <c r="C97" s="35">
        <v>0</v>
      </c>
      <c r="D97" s="35">
        <v>0</v>
      </c>
      <c r="E97" s="36" t="s">
        <v>74</v>
      </c>
    </row>
    <row r="98" spans="1:5" ht="12.7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 ht="12.7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 ht="12.75">
      <c r="A101" s="39"/>
      <c r="B101" s="39"/>
      <c r="C101" s="39"/>
      <c r="D101" s="39"/>
      <c r="E101" s="40" t="s">
        <v>96</v>
      </c>
    </row>
    <row r="102" spans="1:5" ht="15">
      <c r="A102" s="41"/>
      <c r="B102" s="41"/>
      <c r="C102" s="41"/>
      <c r="D102" s="41"/>
      <c r="E102" s="42" t="s">
        <v>66</v>
      </c>
    </row>
    <row r="103" spans="1:5" ht="12.75">
      <c r="A103" s="35">
        <v>11816858.460115</v>
      </c>
      <c r="B103" s="35">
        <v>0</v>
      </c>
      <c r="C103" s="35">
        <v>0</v>
      </c>
      <c r="D103" s="35">
        <v>11816858.460115</v>
      </c>
      <c r="E103" s="36" t="s">
        <v>67</v>
      </c>
    </row>
    <row r="104" spans="1:5" ht="12.75">
      <c r="A104" s="35">
        <v>20631312.37836</v>
      </c>
      <c r="B104" s="35">
        <v>12333264.01836</v>
      </c>
      <c r="C104" s="35">
        <v>7447657.85</v>
      </c>
      <c r="D104" s="35">
        <v>850390.51</v>
      </c>
      <c r="E104" s="36" t="s">
        <v>1251</v>
      </c>
    </row>
    <row r="105" spans="1:5" ht="12.7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 ht="12.7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 ht="12.75">
      <c r="A107" s="35">
        <v>-235840.830398</v>
      </c>
      <c r="B107" s="35">
        <v>-187711.625258</v>
      </c>
      <c r="C107" s="35">
        <v>-48129.20514</v>
      </c>
      <c r="D107" s="35">
        <v>0</v>
      </c>
      <c r="E107" s="36" t="s">
        <v>89</v>
      </c>
    </row>
    <row r="108" spans="1:5" ht="12.7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 ht="12.75">
      <c r="A109" s="37">
        <v>25088624.56</v>
      </c>
      <c r="B109" s="37">
        <v>25088624.56</v>
      </c>
      <c r="C109" s="37">
        <v>0</v>
      </c>
      <c r="D109" s="37">
        <v>0</v>
      </c>
      <c r="E109" s="38" t="s">
        <v>71</v>
      </c>
    </row>
    <row r="110" spans="1:5" ht="15">
      <c r="A110" s="41"/>
      <c r="B110" s="41"/>
      <c r="C110" s="41"/>
      <c r="D110" s="41"/>
      <c r="E110" s="42" t="s">
        <v>72</v>
      </c>
    </row>
    <row r="111" spans="1:5" ht="12.75">
      <c r="A111" s="35">
        <v>702007.008839913</v>
      </c>
      <c r="B111" s="35">
        <v>702007.008839913</v>
      </c>
      <c r="C111" s="35">
        <v>0</v>
      </c>
      <c r="D111" s="35">
        <v>0</v>
      </c>
      <c r="E111" s="36" t="s">
        <v>73</v>
      </c>
    </row>
    <row r="112" spans="1:5" ht="12.7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 ht="12.75">
      <c r="A113" s="35">
        <v>235840.830398</v>
      </c>
      <c r="B113" s="35">
        <v>187711.625258</v>
      </c>
      <c r="C113" s="35">
        <v>48129.20514</v>
      </c>
      <c r="D113" s="35">
        <v>0</v>
      </c>
      <c r="E113" s="36" t="s">
        <v>89</v>
      </c>
    </row>
    <row r="114" spans="1:5" ht="12.7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 ht="12.7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 ht="12.75">
      <c r="A117" s="31"/>
      <c r="B117" s="31"/>
      <c r="C117" s="31"/>
      <c r="D117" s="31"/>
      <c r="E117" s="32" t="s">
        <v>97</v>
      </c>
    </row>
    <row r="118" spans="1:5" ht="15">
      <c r="A118" s="33"/>
      <c r="B118" s="33"/>
      <c r="C118" s="33"/>
      <c r="D118" s="33"/>
      <c r="E118" s="34" t="s">
        <v>66</v>
      </c>
    </row>
    <row r="119" spans="1:5" ht="12.7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 ht="12.7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 ht="12.75">
      <c r="A121" s="35">
        <v>-4219579.7</v>
      </c>
      <c r="B121" s="35">
        <v>0</v>
      </c>
      <c r="C121" s="35">
        <v>-1298698.16</v>
      </c>
      <c r="D121" s="35">
        <v>-2920881.54</v>
      </c>
      <c r="E121" s="36" t="s">
        <v>1252</v>
      </c>
    </row>
    <row r="122" spans="1:5" ht="12.75">
      <c r="A122" s="35">
        <v>139049.586399998</v>
      </c>
      <c r="B122" s="35">
        <v>139049.586399998</v>
      </c>
      <c r="C122" s="35">
        <v>0</v>
      </c>
      <c r="D122" s="35">
        <v>0</v>
      </c>
      <c r="E122" s="36" t="s">
        <v>70</v>
      </c>
    </row>
    <row r="123" spans="1:5" ht="12.75">
      <c r="A123" s="37">
        <v>40413919.8864</v>
      </c>
      <c r="B123" s="37">
        <v>40413919.8864</v>
      </c>
      <c r="C123" s="37">
        <v>0</v>
      </c>
      <c r="D123" s="37">
        <v>0</v>
      </c>
      <c r="E123" s="38" t="s">
        <v>71</v>
      </c>
    </row>
    <row r="124" spans="1:5" ht="15">
      <c r="A124" s="33"/>
      <c r="B124" s="33"/>
      <c r="C124" s="33"/>
      <c r="D124" s="33"/>
      <c r="E124" s="34" t="s">
        <v>72</v>
      </c>
    </row>
    <row r="125" spans="1:5" ht="12.75">
      <c r="A125" s="35">
        <v>27099.598106</v>
      </c>
      <c r="B125" s="35">
        <v>27099.598106</v>
      </c>
      <c r="C125" s="35">
        <v>0</v>
      </c>
      <c r="D125" s="35">
        <v>0</v>
      </c>
      <c r="E125" s="36" t="s">
        <v>73</v>
      </c>
    </row>
    <row r="126" spans="1:5" ht="12.7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 ht="12.75">
      <c r="A127" s="35">
        <v>139049.586399998</v>
      </c>
      <c r="B127" s="35">
        <v>139049.586399998</v>
      </c>
      <c r="C127" s="35">
        <v>0</v>
      </c>
      <c r="D127" s="35">
        <v>0</v>
      </c>
      <c r="E127" s="36" t="s">
        <v>75</v>
      </c>
    </row>
    <row r="128" spans="1:5" ht="12.75">
      <c r="A128" s="35">
        <v>139049.586399998</v>
      </c>
      <c r="B128" s="35">
        <v>139049.586399998</v>
      </c>
      <c r="C128" s="35">
        <v>0</v>
      </c>
      <c r="D128" s="35">
        <v>0</v>
      </c>
      <c r="E128" s="36" t="s">
        <v>76</v>
      </c>
    </row>
    <row r="130" spans="1:5" ht="12.75">
      <c r="A130" s="31"/>
      <c r="B130" s="31"/>
      <c r="C130" s="31"/>
      <c r="D130" s="31"/>
      <c r="E130" s="32" t="s">
        <v>98</v>
      </c>
    </row>
    <row r="131" spans="1:5" ht="15">
      <c r="A131" s="33"/>
      <c r="B131" s="33"/>
      <c r="C131" s="33"/>
      <c r="D131" s="33"/>
      <c r="E131" s="34" t="s">
        <v>66</v>
      </c>
    </row>
    <row r="132" spans="1:5" ht="12.75">
      <c r="A132" s="35">
        <v>52630908.8897</v>
      </c>
      <c r="B132" s="35">
        <v>0</v>
      </c>
      <c r="C132" s="35">
        <v>0</v>
      </c>
      <c r="D132" s="35">
        <v>52630908.8897</v>
      </c>
      <c r="E132" s="36" t="s">
        <v>67</v>
      </c>
    </row>
    <row r="133" spans="1:5" ht="12.7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 ht="12.75">
      <c r="A134" s="35">
        <v>-2466527.2</v>
      </c>
      <c r="B134" s="35">
        <v>0</v>
      </c>
      <c r="C134" s="35">
        <v>0</v>
      </c>
      <c r="D134" s="35">
        <v>-2466527.2</v>
      </c>
      <c r="E134" s="36" t="s">
        <v>1252</v>
      </c>
    </row>
    <row r="135" spans="1:5" ht="12.75">
      <c r="A135" s="35">
        <v>-262704.79</v>
      </c>
      <c r="B135" s="35">
        <v>-137138.55</v>
      </c>
      <c r="C135" s="35">
        <v>-125149.01</v>
      </c>
      <c r="D135" s="35">
        <v>-417.23</v>
      </c>
      <c r="E135" s="36" t="s">
        <v>89</v>
      </c>
    </row>
    <row r="136" spans="1:5" ht="12.75">
      <c r="A136" s="35">
        <v>534803.346599997</v>
      </c>
      <c r="B136" s="35">
        <v>534803.346599997</v>
      </c>
      <c r="C136" s="35">
        <v>0</v>
      </c>
      <c r="D136" s="35">
        <v>0</v>
      </c>
      <c r="E136" s="36" t="s">
        <v>70</v>
      </c>
    </row>
    <row r="137" spans="1:5" ht="12.75">
      <c r="A137" s="37">
        <v>50486529.6063</v>
      </c>
      <c r="B137" s="37">
        <v>50486529.6063</v>
      </c>
      <c r="C137" s="37">
        <v>0</v>
      </c>
      <c r="D137" s="37">
        <v>0</v>
      </c>
      <c r="E137" s="38" t="s">
        <v>71</v>
      </c>
    </row>
    <row r="138" spans="1:5" ht="15">
      <c r="A138" s="33"/>
      <c r="B138" s="33"/>
      <c r="C138" s="33"/>
      <c r="D138" s="33"/>
      <c r="E138" s="34" t="s">
        <v>72</v>
      </c>
    </row>
    <row r="139" spans="1:5" ht="12.75">
      <c r="A139" s="35">
        <v>8403.18839999964</v>
      </c>
      <c r="B139" s="35">
        <v>8403.18839999964</v>
      </c>
      <c r="C139" s="35">
        <v>0</v>
      </c>
      <c r="D139" s="35">
        <v>0</v>
      </c>
      <c r="E139" s="36" t="s">
        <v>73</v>
      </c>
    </row>
    <row r="140" spans="1:5" ht="12.75">
      <c r="A140" s="35">
        <v>263695.368199998</v>
      </c>
      <c r="B140" s="35">
        <v>263695.368199998</v>
      </c>
      <c r="C140" s="35">
        <v>0</v>
      </c>
      <c r="D140" s="35">
        <v>0</v>
      </c>
      <c r="E140" s="36" t="s">
        <v>74</v>
      </c>
    </row>
    <row r="141" spans="1:5" ht="12.75">
      <c r="A141" s="35">
        <v>262704.79</v>
      </c>
      <c r="B141" s="35">
        <v>137138.55</v>
      </c>
      <c r="C141" s="35">
        <v>125149.01</v>
      </c>
      <c r="D141" s="35">
        <v>417.23</v>
      </c>
      <c r="E141" s="36" t="s">
        <v>89</v>
      </c>
    </row>
    <row r="142" spans="1:5" ht="12.75">
      <c r="A142" s="35">
        <v>534803.346599997</v>
      </c>
      <c r="B142" s="35">
        <v>534803.346599997</v>
      </c>
      <c r="C142" s="35">
        <v>0</v>
      </c>
      <c r="D142" s="35">
        <v>0</v>
      </c>
      <c r="E142" s="36" t="s">
        <v>75</v>
      </c>
    </row>
    <row r="143" spans="1:5" ht="12.75">
      <c r="A143" s="35">
        <v>534803.346599997</v>
      </c>
      <c r="B143" s="35">
        <v>534803.346599997</v>
      </c>
      <c r="C143" s="35">
        <v>0</v>
      </c>
      <c r="D143" s="35">
        <v>0</v>
      </c>
      <c r="E143" s="36" t="s">
        <v>76</v>
      </c>
    </row>
    <row r="145" spans="1:5" ht="12.75">
      <c r="A145" s="31"/>
      <c r="B145" s="31"/>
      <c r="C145" s="31"/>
      <c r="D145" s="31"/>
      <c r="E145" s="32" t="s">
        <v>99</v>
      </c>
    </row>
    <row r="146" spans="1:5" ht="15">
      <c r="A146" s="33"/>
      <c r="B146" s="33"/>
      <c r="C146" s="33"/>
      <c r="D146" s="33"/>
      <c r="E146" s="34" t="s">
        <v>66</v>
      </c>
    </row>
    <row r="147" spans="1:5" ht="12.75">
      <c r="A147" s="35">
        <v>149526704.0146</v>
      </c>
      <c r="B147" s="35">
        <v>0</v>
      </c>
      <c r="C147" s="35">
        <v>0</v>
      </c>
      <c r="D147" s="35">
        <v>149526704.0146</v>
      </c>
      <c r="E147" s="36" t="s">
        <v>67</v>
      </c>
    </row>
    <row r="148" spans="1:5" ht="12.75">
      <c r="A148" s="35">
        <v>198752186.01</v>
      </c>
      <c r="B148" s="35">
        <v>59142906.52</v>
      </c>
      <c r="C148" s="35">
        <v>87129094.29</v>
      </c>
      <c r="D148" s="35">
        <v>52480185.2</v>
      </c>
      <c r="E148" s="36" t="s">
        <v>1251</v>
      </c>
    </row>
    <row r="149" spans="1:5" ht="12.7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 ht="12.7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 ht="12.75">
      <c r="A151" s="35">
        <v>-153353601.14</v>
      </c>
      <c r="B151" s="35">
        <v>-74021775.5</v>
      </c>
      <c r="C151" s="35">
        <v>-32791291</v>
      </c>
      <c r="D151" s="35">
        <v>-46540534.64</v>
      </c>
      <c r="E151" s="36" t="s">
        <v>1252</v>
      </c>
    </row>
    <row r="152" spans="1:5" ht="12.75">
      <c r="A152" s="35">
        <v>-8866506.81</v>
      </c>
      <c r="B152" s="35">
        <v>-4608401.77</v>
      </c>
      <c r="C152" s="35">
        <v>-3364712.54</v>
      </c>
      <c r="D152" s="35">
        <v>-893392.5</v>
      </c>
      <c r="E152" s="36" t="s">
        <v>89</v>
      </c>
    </row>
    <row r="153" spans="1:5" ht="12.75">
      <c r="A153" s="35">
        <v>7247460.90390002</v>
      </c>
      <c r="B153" s="35">
        <v>7247460.90390002</v>
      </c>
      <c r="C153" s="35">
        <v>0</v>
      </c>
      <c r="D153" s="35">
        <v>0</v>
      </c>
      <c r="E153" s="36" t="s">
        <v>70</v>
      </c>
    </row>
    <row r="154" spans="1:5" ht="12.75">
      <c r="A154" s="37">
        <v>193306242.9785</v>
      </c>
      <c r="B154" s="37">
        <v>193306242.9785</v>
      </c>
      <c r="C154" s="37">
        <v>0</v>
      </c>
      <c r="D154" s="37">
        <v>0</v>
      </c>
      <c r="E154" s="38" t="s">
        <v>71</v>
      </c>
    </row>
    <row r="155" spans="1:5" ht="15">
      <c r="A155" s="33"/>
      <c r="B155" s="33"/>
      <c r="C155" s="33"/>
      <c r="D155" s="33"/>
      <c r="E155" s="34" t="s">
        <v>72</v>
      </c>
    </row>
    <row r="156" spans="1:5" ht="12.7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 ht="12.7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 ht="12.75">
      <c r="A158" s="35">
        <v>8866506.81</v>
      </c>
      <c r="B158" s="35">
        <v>4608401.77</v>
      </c>
      <c r="C158" s="35">
        <v>3364712.54</v>
      </c>
      <c r="D158" s="35">
        <v>893392.5</v>
      </c>
      <c r="E158" s="36" t="s">
        <v>89</v>
      </c>
    </row>
    <row r="159" spans="1:5" ht="12.75">
      <c r="A159" s="35">
        <v>7247460.90390002</v>
      </c>
      <c r="B159" s="35">
        <v>7247460.90390002</v>
      </c>
      <c r="C159" s="35">
        <v>0</v>
      </c>
      <c r="D159" s="35">
        <v>0</v>
      </c>
      <c r="E159" s="36" t="s">
        <v>75</v>
      </c>
    </row>
    <row r="160" spans="1:5" ht="12.75">
      <c r="A160" s="35">
        <v>7247460.90390002</v>
      </c>
      <c r="B160" s="35">
        <v>7247460.90390002</v>
      </c>
      <c r="C160" s="35">
        <v>0</v>
      </c>
      <c r="D160" s="35">
        <v>0</v>
      </c>
      <c r="E160" s="36" t="s">
        <v>76</v>
      </c>
    </row>
    <row r="162" spans="1:5" ht="12.75">
      <c r="A162" s="31"/>
      <c r="B162" s="31"/>
      <c r="C162" s="31"/>
      <c r="D162" s="31"/>
      <c r="E162" s="32" t="s">
        <v>100</v>
      </c>
    </row>
    <row r="163" spans="1:5" ht="15">
      <c r="A163" s="33"/>
      <c r="B163" s="33"/>
      <c r="C163" s="33"/>
      <c r="D163" s="33"/>
      <c r="E163" s="34" t="s">
        <v>66</v>
      </c>
    </row>
    <row r="164" spans="1:5" ht="12.7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 ht="12.75">
      <c r="A165" s="35">
        <v>8608914.07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 ht="12.75">
      <c r="A166" s="35">
        <v>-4661681.77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 ht="12.7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 ht="12.7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 ht="12.75">
      <c r="A169" s="35">
        <v>318645.405400001</v>
      </c>
      <c r="B169" s="35">
        <v>318645.405400001</v>
      </c>
      <c r="C169" s="35">
        <v>0</v>
      </c>
      <c r="D169" s="35">
        <v>0</v>
      </c>
      <c r="E169" s="36" t="s">
        <v>70</v>
      </c>
    </row>
    <row r="170" spans="1:5" ht="12.75">
      <c r="A170" s="37">
        <v>5817366.8847</v>
      </c>
      <c r="B170" s="37">
        <v>5817366.8847</v>
      </c>
      <c r="C170" s="37">
        <v>0</v>
      </c>
      <c r="D170" s="37">
        <v>0</v>
      </c>
      <c r="E170" s="38" t="s">
        <v>71</v>
      </c>
    </row>
    <row r="171" spans="1:5" ht="15">
      <c r="A171" s="33"/>
      <c r="B171" s="33"/>
      <c r="C171" s="33"/>
      <c r="D171" s="33"/>
      <c r="E171" s="34" t="s">
        <v>72</v>
      </c>
    </row>
    <row r="172" spans="1:5" ht="12.75">
      <c r="A172" s="35">
        <v>68001.1839000009</v>
      </c>
      <c r="B172" s="35">
        <v>68001.1839000009</v>
      </c>
      <c r="C172" s="35">
        <v>0</v>
      </c>
      <c r="D172" s="35">
        <v>0</v>
      </c>
      <c r="E172" s="36" t="s">
        <v>73</v>
      </c>
    </row>
    <row r="173" spans="1:5" ht="12.75">
      <c r="A173" s="35">
        <v>224603.3815</v>
      </c>
      <c r="B173" s="35">
        <v>224603.3815</v>
      </c>
      <c r="C173" s="35">
        <v>0</v>
      </c>
      <c r="D173" s="35">
        <v>0</v>
      </c>
      <c r="E173" s="36" t="s">
        <v>74</v>
      </c>
    </row>
    <row r="174" spans="1:5" ht="12.7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 ht="12.7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 ht="12.75">
      <c r="A176" s="35">
        <v>318645.405400001</v>
      </c>
      <c r="B176" s="35">
        <v>318645.405400001</v>
      </c>
      <c r="C176" s="35">
        <v>0</v>
      </c>
      <c r="D176" s="35">
        <v>0</v>
      </c>
      <c r="E176" s="36" t="s">
        <v>75</v>
      </c>
    </row>
    <row r="177" spans="1:5" ht="12.75">
      <c r="A177" s="35">
        <v>318645.405400001</v>
      </c>
      <c r="B177" s="35">
        <v>318645.405400001</v>
      </c>
      <c r="C177" s="35">
        <v>0</v>
      </c>
      <c r="D177" s="35">
        <v>0</v>
      </c>
      <c r="E177" s="36" t="s">
        <v>76</v>
      </c>
    </row>
    <row r="179" spans="1:5" ht="12.75">
      <c r="A179" s="39"/>
      <c r="B179" s="39"/>
      <c r="C179" s="39"/>
      <c r="D179" s="39"/>
      <c r="E179" s="40" t="s">
        <v>130</v>
      </c>
    </row>
    <row r="180" spans="1:5" ht="15">
      <c r="A180" s="41"/>
      <c r="B180" s="41"/>
      <c r="C180" s="41"/>
      <c r="D180" s="41"/>
      <c r="E180" s="42" t="s">
        <v>66</v>
      </c>
    </row>
    <row r="181" spans="1:5" ht="12.75">
      <c r="A181" s="35">
        <v>203735142.9236</v>
      </c>
      <c r="B181" s="35">
        <v>0</v>
      </c>
      <c r="C181" s="35">
        <v>0</v>
      </c>
      <c r="D181" s="35">
        <v>203735142.9236</v>
      </c>
      <c r="E181" s="36" t="s">
        <v>67</v>
      </c>
    </row>
    <row r="182" spans="1:5" ht="12.75">
      <c r="A182" s="35">
        <v>251905599.44</v>
      </c>
      <c r="B182" s="35">
        <v>77020281.52</v>
      </c>
      <c r="C182" s="35">
        <v>108797170.4</v>
      </c>
      <c r="D182" s="35">
        <v>66088147.52</v>
      </c>
      <c r="E182" s="36" t="s">
        <v>1251</v>
      </c>
    </row>
    <row r="183" spans="1:5" ht="12.7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 ht="12.7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 ht="12.75">
      <c r="A185" s="35">
        <v>-164701389.81</v>
      </c>
      <c r="B185" s="35">
        <v>-74097685.89</v>
      </c>
      <c r="C185" s="35">
        <v>-37839285.54</v>
      </c>
      <c r="D185" s="35">
        <v>-52764418.38</v>
      </c>
      <c r="E185" s="36" t="s">
        <v>1252</v>
      </c>
    </row>
    <row r="186" spans="1:5" ht="12.75">
      <c r="A186" s="35">
        <v>-9165739.53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 ht="12.7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 ht="12.75">
      <c r="A188" s="35">
        <v>8239959.24230001</v>
      </c>
      <c r="B188" s="35">
        <v>8239959.24230001</v>
      </c>
      <c r="C188" s="35">
        <v>0</v>
      </c>
      <c r="D188" s="35">
        <v>0</v>
      </c>
      <c r="E188" s="36" t="s">
        <v>70</v>
      </c>
    </row>
    <row r="189" spans="1:5" ht="12.75">
      <c r="A189" s="37">
        <v>290024059.3559</v>
      </c>
      <c r="B189" s="37">
        <v>290024059.3559</v>
      </c>
      <c r="C189" s="37">
        <v>0</v>
      </c>
      <c r="D189" s="37">
        <v>0</v>
      </c>
      <c r="E189" s="38" t="s">
        <v>71</v>
      </c>
    </row>
    <row r="190" spans="1:5" ht="15">
      <c r="A190" s="41"/>
      <c r="B190" s="41"/>
      <c r="C190" s="41"/>
      <c r="D190" s="41"/>
      <c r="E190" s="42" t="s">
        <v>72</v>
      </c>
    </row>
    <row r="191" spans="1:5" ht="12.75">
      <c r="A191" s="35">
        <v>138136.9902782</v>
      </c>
      <c r="B191" s="35">
        <v>138136.9902782</v>
      </c>
      <c r="C191" s="35">
        <v>0</v>
      </c>
      <c r="D191" s="35">
        <v>0</v>
      </c>
      <c r="E191" s="36" t="s">
        <v>73</v>
      </c>
    </row>
    <row r="192" spans="1:5" ht="12.75">
      <c r="A192" s="35">
        <v>-1053430.18797819</v>
      </c>
      <c r="B192" s="35">
        <v>-1053430.18797819</v>
      </c>
      <c r="C192" s="35">
        <v>0</v>
      </c>
      <c r="D192" s="35">
        <v>0</v>
      </c>
      <c r="E192" s="36" t="s">
        <v>74</v>
      </c>
    </row>
    <row r="193" spans="1:5" ht="12.75">
      <c r="A193" s="35">
        <v>9165739.53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 ht="12.7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 ht="12.75">
      <c r="A195" s="35">
        <v>8239959.24230001</v>
      </c>
      <c r="B195" s="35">
        <v>8239959.24230001</v>
      </c>
      <c r="C195" s="35">
        <v>0</v>
      </c>
      <c r="D195" s="35">
        <v>0</v>
      </c>
      <c r="E195" s="36" t="s">
        <v>75</v>
      </c>
    </row>
    <row r="196" spans="1:5" ht="12.75">
      <c r="A196" s="35">
        <v>8239959.24230001</v>
      </c>
      <c r="B196" s="35">
        <v>8239959.24230001</v>
      </c>
      <c r="C196" s="35">
        <v>0</v>
      </c>
      <c r="D196" s="35">
        <v>0</v>
      </c>
      <c r="E196" s="36" t="s">
        <v>76</v>
      </c>
    </row>
    <row r="198" spans="1:5" ht="12.75">
      <c r="A198" s="31"/>
      <c r="B198" s="31"/>
      <c r="C198" s="31"/>
      <c r="D198" s="31"/>
      <c r="E198" s="32" t="s">
        <v>131</v>
      </c>
    </row>
    <row r="199" spans="1:5" ht="15">
      <c r="A199" s="33"/>
      <c r="B199" s="33"/>
      <c r="C199" s="33"/>
      <c r="D199" s="33"/>
      <c r="E199" s="34" t="s">
        <v>66</v>
      </c>
    </row>
    <row r="200" spans="1:5" ht="12.75">
      <c r="A200" s="35">
        <v>24292590.0437515</v>
      </c>
      <c r="B200" s="35">
        <v>0</v>
      </c>
      <c r="C200" s="35">
        <v>0</v>
      </c>
      <c r="D200" s="35">
        <v>24292590.0437515</v>
      </c>
      <c r="E200" s="36" t="s">
        <v>67</v>
      </c>
    </row>
    <row r="201" spans="1:5" ht="12.75">
      <c r="A201" s="35">
        <v>15058901.17</v>
      </c>
      <c r="B201" s="35">
        <v>4764298.56</v>
      </c>
      <c r="C201" s="35">
        <v>8516732</v>
      </c>
      <c r="D201" s="35">
        <v>1777870.61</v>
      </c>
      <c r="E201" s="36" t="s">
        <v>1251</v>
      </c>
    </row>
    <row r="202" spans="1:5" ht="12.7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 ht="12.7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 ht="12.7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 ht="12.7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 ht="12.75">
      <c r="A206" s="35">
        <v>406706.97382934</v>
      </c>
      <c r="B206" s="35">
        <v>406706.97382934</v>
      </c>
      <c r="C206" s="35">
        <v>0</v>
      </c>
      <c r="D206" s="35">
        <v>0</v>
      </c>
      <c r="E206" s="36" t="s">
        <v>70</v>
      </c>
    </row>
    <row r="207" spans="1:5" ht="12.75">
      <c r="A207" s="37">
        <v>35017918.3075808</v>
      </c>
      <c r="B207" s="37">
        <v>35017918.3075808</v>
      </c>
      <c r="C207" s="37">
        <v>0</v>
      </c>
      <c r="D207" s="37">
        <v>0</v>
      </c>
      <c r="E207" s="38" t="s">
        <v>71</v>
      </c>
    </row>
    <row r="208" spans="1:5" ht="15">
      <c r="A208" s="33"/>
      <c r="B208" s="33"/>
      <c r="C208" s="33"/>
      <c r="D208" s="33"/>
      <c r="E208" s="34" t="s">
        <v>72</v>
      </c>
    </row>
    <row r="209" spans="1:5" ht="12.75">
      <c r="A209" s="35">
        <v>43794.6985873699</v>
      </c>
      <c r="B209" s="35">
        <v>43794.6985873699</v>
      </c>
      <c r="C209" s="35">
        <v>0</v>
      </c>
      <c r="D209" s="35">
        <v>0</v>
      </c>
      <c r="E209" s="36" t="s">
        <v>73</v>
      </c>
    </row>
    <row r="210" spans="1:5" ht="12.75">
      <c r="A210" s="35">
        <v>42757.6052419702</v>
      </c>
      <c r="B210" s="35">
        <v>42757.6052419702</v>
      </c>
      <c r="C210" s="35">
        <v>0</v>
      </c>
      <c r="D210" s="35">
        <v>0</v>
      </c>
      <c r="E210" s="36" t="s">
        <v>74</v>
      </c>
    </row>
    <row r="211" spans="1:5" ht="12.7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 ht="12.7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 ht="12.75">
      <c r="A213" s="35">
        <v>406706.97382934</v>
      </c>
      <c r="B213" s="35">
        <v>406706.97382934</v>
      </c>
      <c r="C213" s="35">
        <v>0</v>
      </c>
      <c r="D213" s="35">
        <v>0</v>
      </c>
      <c r="E213" s="36" t="s">
        <v>75</v>
      </c>
    </row>
    <row r="214" spans="1:5" ht="12.75">
      <c r="A214" s="35">
        <v>406706.97382934</v>
      </c>
      <c r="B214" s="35">
        <v>406706.97382934</v>
      </c>
      <c r="C214" s="35">
        <v>0</v>
      </c>
      <c r="D214" s="35">
        <v>0</v>
      </c>
      <c r="E214" s="36" t="s">
        <v>76</v>
      </c>
    </row>
    <row r="216" spans="1:5" ht="12.75">
      <c r="A216" s="39"/>
      <c r="B216" s="39"/>
      <c r="C216" s="39"/>
      <c r="D216" s="39"/>
      <c r="E216" s="40" t="s">
        <v>132</v>
      </c>
    </row>
    <row r="217" spans="1:5" ht="15">
      <c r="A217" s="41"/>
      <c r="B217" s="41"/>
      <c r="C217" s="41"/>
      <c r="D217" s="41"/>
      <c r="E217" s="42" t="s">
        <v>66</v>
      </c>
    </row>
    <row r="218" spans="1:5" ht="12.75">
      <c r="A218" s="35">
        <v>24292590.0437515</v>
      </c>
      <c r="B218" s="35">
        <v>0</v>
      </c>
      <c r="C218" s="35">
        <v>0</v>
      </c>
      <c r="D218" s="35">
        <v>24292590.0437515</v>
      </c>
      <c r="E218" s="36" t="s">
        <v>67</v>
      </c>
    </row>
    <row r="219" spans="1:5" ht="12.75">
      <c r="A219" s="35">
        <v>15058901.17</v>
      </c>
      <c r="B219" s="35">
        <v>4764298.56</v>
      </c>
      <c r="C219" s="35">
        <v>8516732</v>
      </c>
      <c r="D219" s="35">
        <v>1777870.61</v>
      </c>
      <c r="E219" s="36" t="s">
        <v>1251</v>
      </c>
    </row>
    <row r="220" spans="1:5" ht="12.7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 ht="12.7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 ht="12.7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 ht="12.7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 ht="12.75">
      <c r="A224" s="35">
        <v>406706.97382934</v>
      </c>
      <c r="B224" s="35">
        <v>406706.97382934</v>
      </c>
      <c r="C224" s="35">
        <v>0</v>
      </c>
      <c r="D224" s="35">
        <v>0</v>
      </c>
      <c r="E224" s="36" t="s">
        <v>70</v>
      </c>
    </row>
    <row r="225" spans="1:5" ht="12.75">
      <c r="A225" s="37">
        <v>35017918.3075808</v>
      </c>
      <c r="B225" s="37">
        <v>35017918.3075808</v>
      </c>
      <c r="C225" s="37">
        <v>0</v>
      </c>
      <c r="D225" s="37">
        <v>0</v>
      </c>
      <c r="E225" s="38" t="s">
        <v>71</v>
      </c>
    </row>
    <row r="226" spans="1:5" ht="15">
      <c r="A226" s="41"/>
      <c r="B226" s="41"/>
      <c r="C226" s="41"/>
      <c r="D226" s="41"/>
      <c r="E226" s="42" t="s">
        <v>72</v>
      </c>
    </row>
    <row r="227" spans="1:5" ht="12.75">
      <c r="A227" s="35">
        <v>43794.6985873699</v>
      </c>
      <c r="B227" s="35">
        <v>43794.6985873699</v>
      </c>
      <c r="C227" s="35">
        <v>0</v>
      </c>
      <c r="D227" s="35">
        <v>0</v>
      </c>
      <c r="E227" s="36" t="s">
        <v>73</v>
      </c>
    </row>
    <row r="228" spans="1:5" ht="12.75">
      <c r="A228" s="35">
        <v>42757.6052419702</v>
      </c>
      <c r="B228" s="35">
        <v>42757.6052419702</v>
      </c>
      <c r="C228" s="35">
        <v>0</v>
      </c>
      <c r="D228" s="35">
        <v>0</v>
      </c>
      <c r="E228" s="36" t="s">
        <v>74</v>
      </c>
    </row>
    <row r="229" spans="1:5" ht="12.7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 ht="12.7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 ht="12.75">
      <c r="A231" s="35">
        <v>406706.97382934</v>
      </c>
      <c r="B231" s="35">
        <v>406706.97382934</v>
      </c>
      <c r="C231" s="35">
        <v>0</v>
      </c>
      <c r="D231" s="35">
        <v>0</v>
      </c>
      <c r="E231" s="36" t="s">
        <v>75</v>
      </c>
    </row>
    <row r="232" spans="1:5" ht="12.75">
      <c r="A232" s="35">
        <v>406706.97382934</v>
      </c>
      <c r="B232" s="35">
        <v>406706.97382934</v>
      </c>
      <c r="C232" s="35">
        <v>0</v>
      </c>
      <c r="D232" s="35">
        <v>0</v>
      </c>
      <c r="E232" s="36" t="s">
        <v>76</v>
      </c>
    </row>
    <row r="234" spans="1:5" ht="12.75">
      <c r="A234" s="43"/>
      <c r="B234" s="43"/>
      <c r="C234" s="43"/>
      <c r="D234" s="43"/>
      <c r="E234" s="44" t="s">
        <v>86</v>
      </c>
    </row>
    <row r="235" spans="1:5" ht="15">
      <c r="A235" s="45"/>
      <c r="B235" s="45"/>
      <c r="C235" s="45"/>
      <c r="D235" s="45"/>
      <c r="E235" s="46" t="s">
        <v>66</v>
      </c>
    </row>
    <row r="236" spans="1:5" ht="12.75">
      <c r="A236" s="35">
        <v>698680624.860574</v>
      </c>
      <c r="B236" s="35">
        <v>0</v>
      </c>
      <c r="C236" s="35">
        <v>0</v>
      </c>
      <c r="D236" s="35">
        <v>698680624.860574</v>
      </c>
      <c r="E236" s="36" t="s">
        <v>67</v>
      </c>
    </row>
    <row r="237" spans="1:5" ht="12.75">
      <c r="A237" s="35">
        <v>612319905.75836</v>
      </c>
      <c r="B237" s="35">
        <v>186526263.43836</v>
      </c>
      <c r="C237" s="35">
        <v>220924567.08</v>
      </c>
      <c r="D237" s="35">
        <v>204869075.24</v>
      </c>
      <c r="E237" s="36" t="s">
        <v>1251</v>
      </c>
    </row>
    <row r="238" spans="1:5" ht="12.7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 ht="12.75">
      <c r="A239" s="35">
        <v>-113062678.06</v>
      </c>
      <c r="B239" s="35">
        <v>-97311178.06</v>
      </c>
      <c r="C239" s="35">
        <v>-15751500</v>
      </c>
      <c r="D239" s="35">
        <v>0</v>
      </c>
      <c r="E239" s="36" t="s">
        <v>69</v>
      </c>
    </row>
    <row r="240" spans="1:5" ht="12.75">
      <c r="A240" s="35">
        <v>-565343705.41</v>
      </c>
      <c r="B240" s="35">
        <v>-180191577.93</v>
      </c>
      <c r="C240" s="35">
        <v>-178861217.87</v>
      </c>
      <c r="D240" s="35">
        <v>-206290909.61</v>
      </c>
      <c r="E240" s="36" t="s">
        <v>1252</v>
      </c>
    </row>
    <row r="241" spans="1:5" ht="12.75">
      <c r="A241" s="35">
        <v>-22937300.05</v>
      </c>
      <c r="B241" s="35">
        <v>-4831755.19</v>
      </c>
      <c r="C241" s="35">
        <v>-3232762.16</v>
      </c>
      <c r="D241" s="35">
        <v>-14872782.7</v>
      </c>
      <c r="E241" s="36" t="s">
        <v>88</v>
      </c>
    </row>
    <row r="242" spans="1:5" ht="12.75">
      <c r="A242" s="35">
        <v>-12439207.830398</v>
      </c>
      <c r="B242" s="35">
        <v>-5810074.415258</v>
      </c>
      <c r="C242" s="35">
        <v>-4531500.76514</v>
      </c>
      <c r="D242" s="35">
        <v>-2097632.65</v>
      </c>
      <c r="E242" s="36" t="s">
        <v>89</v>
      </c>
    </row>
    <row r="243" spans="1:5" ht="12.7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 ht="12.7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 ht="12.75">
      <c r="A245" s="37">
        <v>747382053.588743</v>
      </c>
      <c r="B245" s="37">
        <v>747382053.588743</v>
      </c>
      <c r="C245" s="37">
        <v>0</v>
      </c>
      <c r="D245" s="37">
        <v>0</v>
      </c>
      <c r="E245" s="38" t="s">
        <v>71</v>
      </c>
    </row>
    <row r="246" spans="1:5" ht="15">
      <c r="A246" s="45"/>
      <c r="B246" s="45"/>
      <c r="C246" s="45"/>
      <c r="D246" s="45"/>
      <c r="E246" s="46" t="s">
        <v>72</v>
      </c>
    </row>
    <row r="247" spans="1:5" ht="12.75">
      <c r="A247" s="35">
        <v>7571847.96776449</v>
      </c>
      <c r="B247" s="35">
        <v>7571847.96776449</v>
      </c>
      <c r="C247" s="35">
        <v>0</v>
      </c>
      <c r="D247" s="35">
        <v>0</v>
      </c>
      <c r="E247" s="36" t="s">
        <v>73</v>
      </c>
    </row>
    <row r="248" spans="1:5" ht="12.75">
      <c r="A248" s="35">
        <v>17090680.4416291</v>
      </c>
      <c r="B248" s="35">
        <v>17090680.4416291</v>
      </c>
      <c r="C248" s="35">
        <v>0</v>
      </c>
      <c r="D248" s="35">
        <v>0</v>
      </c>
      <c r="E248" s="36" t="s">
        <v>74</v>
      </c>
    </row>
    <row r="249" spans="1:5" ht="12.75">
      <c r="A249" s="35">
        <v>12439207.830398</v>
      </c>
      <c r="B249" s="35">
        <v>5810074.415258</v>
      </c>
      <c r="C249" s="35">
        <v>4531500.76514</v>
      </c>
      <c r="D249" s="35">
        <v>2097632.65</v>
      </c>
      <c r="E249" s="36" t="s">
        <v>89</v>
      </c>
    </row>
    <row r="250" spans="1:5" ht="12.7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 ht="12.7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 ht="12.7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2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showGridLines="0" rightToLeft="1" tabSelected="1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11.57421875" style="115" customWidth="1"/>
    <col min="2" max="2" width="34.28125" style="115" customWidth="1"/>
    <col min="3" max="3" width="12.8515625" style="117" customWidth="1"/>
    <col min="4" max="8" width="12.8515625" style="115" customWidth="1"/>
    <col min="9" max="9" width="1.7109375" style="115" customWidth="1"/>
    <col min="10" max="10" width="14.57421875" style="115" bestFit="1" customWidth="1"/>
    <col min="11" max="11" width="2.421875" style="115" bestFit="1" customWidth="1"/>
    <col min="12" max="12" width="13.140625" style="115" customWidth="1"/>
    <col min="13" max="13" width="1.7109375" style="115" customWidth="1"/>
    <col min="14" max="14" width="14.57421875" style="115" bestFit="1" customWidth="1"/>
    <col min="15" max="15" width="15.421875" style="115" bestFit="1" customWidth="1"/>
    <col min="16" max="16" width="10.8515625" style="115" bestFit="1" customWidth="1"/>
    <col min="17" max="17" width="14.57421875" style="115" bestFit="1" customWidth="1"/>
    <col min="18" max="18" width="8.140625" style="115" bestFit="1" customWidth="1"/>
    <col min="19" max="19" width="16.57421875" style="115" bestFit="1" customWidth="1"/>
    <col min="20" max="20" width="10.8515625" style="115" bestFit="1" customWidth="1"/>
    <col min="21" max="16384" width="9.140625" style="115" customWidth="1"/>
  </cols>
  <sheetData>
    <row r="1" ht="26.25" customHeight="1">
      <c r="B1" s="169" t="s">
        <v>1290</v>
      </c>
    </row>
    <row r="2" spans="2:14" ht="18">
      <c r="B2" s="179" t="s">
        <v>1113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2:14" ht="18.75">
      <c r="B3" s="132" t="s">
        <v>1274</v>
      </c>
      <c r="C3" s="186" t="s">
        <v>1292</v>
      </c>
      <c r="D3" s="187"/>
      <c r="E3" s="187"/>
      <c r="F3" s="187"/>
      <c r="G3" s="187"/>
      <c r="H3" s="188"/>
      <c r="I3" s="1"/>
      <c r="J3" s="1"/>
      <c r="K3" s="1"/>
      <c r="L3" s="1"/>
      <c r="M3" s="1"/>
      <c r="N3" s="1"/>
    </row>
    <row r="4" spans="2:14" ht="15">
      <c r="B4" s="133"/>
      <c r="C4" s="134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</row>
    <row r="5" spans="2:14" ht="15">
      <c r="B5" s="135"/>
      <c r="C5" s="136"/>
      <c r="D5" s="136"/>
      <c r="E5" s="136"/>
      <c r="F5" s="136"/>
      <c r="G5" s="136"/>
      <c r="H5" s="136"/>
      <c r="I5" s="1"/>
      <c r="J5" s="1"/>
      <c r="K5" s="1"/>
      <c r="L5" s="1"/>
      <c r="M5" s="1"/>
      <c r="N5" s="1"/>
    </row>
    <row r="6" spans="2:14" ht="18.75" customHeight="1">
      <c r="B6" s="137" t="s">
        <v>1275</v>
      </c>
      <c r="C6" s="182" t="s">
        <v>1276</v>
      </c>
      <c r="D6" s="183"/>
      <c r="E6" s="183"/>
      <c r="F6" s="183"/>
      <c r="G6" s="183"/>
      <c r="H6" s="184"/>
      <c r="I6" s="1"/>
      <c r="J6" s="1"/>
      <c r="K6" s="1"/>
      <c r="L6" s="1"/>
      <c r="M6" s="1"/>
      <c r="N6" s="1"/>
    </row>
    <row r="7" spans="2:14" ht="24.75" customHeight="1">
      <c r="B7" s="138">
        <v>2018</v>
      </c>
      <c r="C7" s="185" t="s">
        <v>1277</v>
      </c>
      <c r="D7" s="180"/>
      <c r="E7" s="180" t="s">
        <v>1278</v>
      </c>
      <c r="F7" s="180"/>
      <c r="G7" s="180" t="s">
        <v>1279</v>
      </c>
      <c r="H7" s="181"/>
      <c r="I7" s="1"/>
      <c r="J7" s="1"/>
      <c r="K7" s="1"/>
      <c r="L7" s="1"/>
      <c r="M7" s="1"/>
      <c r="N7" s="1"/>
    </row>
    <row r="8" spans="2:14" ht="40.5" customHeight="1">
      <c r="B8" s="135"/>
      <c r="C8" s="139" t="s">
        <v>1280</v>
      </c>
      <c r="D8" s="140" t="s">
        <v>1281</v>
      </c>
      <c r="E8" s="140" t="s">
        <v>1280</v>
      </c>
      <c r="F8" s="140" t="s">
        <v>1281</v>
      </c>
      <c r="G8" s="140" t="s">
        <v>1280</v>
      </c>
      <c r="H8" s="141" t="s">
        <v>1281</v>
      </c>
      <c r="I8" s="1"/>
      <c r="J8" s="1"/>
      <c r="K8" s="1"/>
      <c r="L8" s="1"/>
      <c r="M8" s="1"/>
      <c r="N8" s="1"/>
    </row>
    <row r="9" spans="2:14" ht="15">
      <c r="B9" s="142" t="s">
        <v>1242</v>
      </c>
      <c r="C9" s="143">
        <v>7</v>
      </c>
      <c r="D9" s="144">
        <f>C9/C$22</f>
        <v>-0.001036422860527095</v>
      </c>
      <c r="E9" s="143">
        <v>7</v>
      </c>
      <c r="F9" s="144">
        <f>E9/E$22</f>
        <v>-0.001036422860527095</v>
      </c>
      <c r="G9" s="143">
        <v>72933</v>
      </c>
      <c r="H9" s="144">
        <f aca="true" t="shared" si="0" ref="H9:H21">G9/G$22</f>
        <v>0.039772662204764345</v>
      </c>
      <c r="I9" s="1"/>
      <c r="J9" s="1"/>
      <c r="K9" s="1"/>
      <c r="L9" s="1"/>
      <c r="M9" s="1"/>
      <c r="N9" s="1"/>
    </row>
    <row r="10" spans="2:14" ht="15">
      <c r="B10" s="145" t="s">
        <v>1243</v>
      </c>
      <c r="C10" s="146">
        <v>-1455</v>
      </c>
      <c r="D10" s="147">
        <f aca="true" t="shared" si="1" ref="D10:F21">C10/C$22</f>
        <v>0.21542789458098904</v>
      </c>
      <c r="E10" s="146">
        <v>-1455</v>
      </c>
      <c r="F10" s="147">
        <f t="shared" si="1"/>
        <v>0.21542789458098904</v>
      </c>
      <c r="G10" s="146">
        <v>551100</v>
      </c>
      <c r="H10" s="147">
        <f t="shared" si="0"/>
        <v>0.3005321890097162</v>
      </c>
      <c r="I10" s="1"/>
      <c r="J10" s="1"/>
      <c r="K10" s="1"/>
      <c r="L10" s="1"/>
      <c r="M10" s="1"/>
      <c r="N10" s="1"/>
    </row>
    <row r="11" spans="2:14" ht="15">
      <c r="B11" s="145" t="s">
        <v>1282</v>
      </c>
      <c r="C11" s="171">
        <v>0</v>
      </c>
      <c r="D11" s="172">
        <f t="shared" si="1"/>
        <v>0</v>
      </c>
      <c r="E11" s="171">
        <v>0</v>
      </c>
      <c r="F11" s="172">
        <f t="shared" si="1"/>
        <v>0</v>
      </c>
      <c r="G11" s="171">
        <v>0</v>
      </c>
      <c r="H11" s="172">
        <f t="shared" si="0"/>
        <v>0</v>
      </c>
      <c r="I11" s="1"/>
      <c r="J11" s="1"/>
      <c r="K11" s="1"/>
      <c r="L11" s="1"/>
      <c r="M11" s="1"/>
      <c r="N11" s="1"/>
    </row>
    <row r="12" spans="2:14" ht="15">
      <c r="B12" s="145" t="s">
        <v>1244</v>
      </c>
      <c r="C12" s="146">
        <v>-2931</v>
      </c>
      <c r="D12" s="147">
        <f t="shared" si="1"/>
        <v>0.43396505774355937</v>
      </c>
      <c r="E12" s="146">
        <v>-2931</v>
      </c>
      <c r="F12" s="147">
        <f t="shared" si="1"/>
        <v>0.43396505774355937</v>
      </c>
      <c r="G12" s="146">
        <v>1043301</v>
      </c>
      <c r="H12" s="147">
        <f t="shared" si="0"/>
        <v>0.5689448980693629</v>
      </c>
      <c r="I12" s="1"/>
      <c r="J12" s="1"/>
      <c r="K12" s="1"/>
      <c r="L12" s="1"/>
      <c r="M12" s="1"/>
      <c r="N12" s="1"/>
    </row>
    <row r="13" spans="2:14" ht="15">
      <c r="B13" s="145" t="s">
        <v>1245</v>
      </c>
      <c r="C13" s="146">
        <v>166</v>
      </c>
      <c r="D13" s="147">
        <f t="shared" si="1"/>
        <v>-0.024578027835356824</v>
      </c>
      <c r="E13" s="146">
        <v>166</v>
      </c>
      <c r="F13" s="147">
        <f t="shared" si="1"/>
        <v>-0.024578027835356824</v>
      </c>
      <c r="G13" s="146">
        <v>21704</v>
      </c>
      <c r="H13" s="147">
        <f t="shared" si="0"/>
        <v>0.011835874850783669</v>
      </c>
      <c r="I13" s="1"/>
      <c r="J13" s="1"/>
      <c r="K13" s="1"/>
      <c r="L13" s="1"/>
      <c r="M13" s="1"/>
      <c r="N13" s="1"/>
    </row>
    <row r="14" spans="2:14" ht="15">
      <c r="B14" s="145" t="s">
        <v>1246</v>
      </c>
      <c r="C14" s="171">
        <v>0</v>
      </c>
      <c r="D14" s="172">
        <f t="shared" si="1"/>
        <v>0</v>
      </c>
      <c r="E14" s="171">
        <v>0</v>
      </c>
      <c r="F14" s="172">
        <f t="shared" si="1"/>
        <v>0</v>
      </c>
      <c r="G14" s="171">
        <v>0</v>
      </c>
      <c r="H14" s="172">
        <f t="shared" si="0"/>
        <v>0</v>
      </c>
      <c r="I14" s="1"/>
      <c r="J14" s="1"/>
      <c r="K14" s="1"/>
      <c r="L14" s="1"/>
      <c r="M14" s="1"/>
      <c r="N14" s="1"/>
    </row>
    <row r="15" spans="2:14" ht="15">
      <c r="B15" s="145" t="s">
        <v>1247</v>
      </c>
      <c r="C15" s="146">
        <v>-106</v>
      </c>
      <c r="D15" s="147">
        <f t="shared" si="1"/>
        <v>0.015694403316553154</v>
      </c>
      <c r="E15" s="146">
        <v>-106</v>
      </c>
      <c r="F15" s="147">
        <f t="shared" si="1"/>
        <v>0.015694403316553154</v>
      </c>
      <c r="G15" s="146">
        <v>25825</v>
      </c>
      <c r="H15" s="147">
        <f t="shared" si="0"/>
        <v>0.014083185957495772</v>
      </c>
      <c r="I15" s="1"/>
      <c r="J15" s="1"/>
      <c r="K15" s="1"/>
      <c r="L15" s="1"/>
      <c r="M15" s="1"/>
      <c r="N15" s="1"/>
    </row>
    <row r="16" spans="2:14" ht="15">
      <c r="B16" s="145" t="s">
        <v>1283</v>
      </c>
      <c r="C16" s="146">
        <v>-2394</v>
      </c>
      <c r="D16" s="147">
        <f t="shared" si="1"/>
        <v>0.35445661830026653</v>
      </c>
      <c r="E16" s="146">
        <v>-2394</v>
      </c>
      <c r="F16" s="147">
        <f t="shared" si="1"/>
        <v>0.35445661830026653</v>
      </c>
      <c r="G16" s="146">
        <v>57617</v>
      </c>
      <c r="H16" s="147">
        <f t="shared" si="0"/>
        <v>0.03142036496855891</v>
      </c>
      <c r="I16" s="1"/>
      <c r="J16" s="1"/>
      <c r="K16" s="1"/>
      <c r="L16" s="1"/>
      <c r="M16" s="1"/>
      <c r="N16" s="1"/>
    </row>
    <row r="17" spans="2:14" ht="15">
      <c r="B17" s="145" t="s">
        <v>1273</v>
      </c>
      <c r="C17" s="146">
        <v>0</v>
      </c>
      <c r="D17" s="147">
        <f t="shared" si="1"/>
        <v>0</v>
      </c>
      <c r="E17" s="146">
        <v>0</v>
      </c>
      <c r="F17" s="147">
        <f t="shared" si="1"/>
        <v>0</v>
      </c>
      <c r="G17" s="146">
        <v>60166</v>
      </c>
      <c r="H17" s="147">
        <f t="shared" si="0"/>
        <v>0.03281041495909741</v>
      </c>
      <c r="I17" s="1"/>
      <c r="J17" s="1"/>
      <c r="K17" s="1"/>
      <c r="L17" s="1"/>
      <c r="M17" s="1"/>
      <c r="N17" s="1"/>
    </row>
    <row r="18" spans="2:14" ht="15">
      <c r="B18" s="145" t="s">
        <v>1284</v>
      </c>
      <c r="C18" s="146">
        <v>15</v>
      </c>
      <c r="D18" s="147">
        <f t="shared" si="1"/>
        <v>-0.002220906129700918</v>
      </c>
      <c r="E18" s="146">
        <v>15</v>
      </c>
      <c r="F18" s="147">
        <f t="shared" si="1"/>
        <v>-0.002220906129700918</v>
      </c>
      <c r="G18" s="146">
        <v>1101</v>
      </c>
      <c r="H18" s="147">
        <f t="shared" si="0"/>
        <v>0.0006004099802208266</v>
      </c>
      <c r="I18" s="1"/>
      <c r="J18" s="1"/>
      <c r="K18" s="1"/>
      <c r="L18" s="1"/>
      <c r="M18" s="1"/>
      <c r="N18" s="1"/>
    </row>
    <row r="19" spans="2:14" ht="15">
      <c r="B19" s="145" t="s">
        <v>1285</v>
      </c>
      <c r="C19" s="171">
        <v>0</v>
      </c>
      <c r="D19" s="172">
        <f t="shared" si="1"/>
        <v>0</v>
      </c>
      <c r="E19" s="171">
        <v>0</v>
      </c>
      <c r="F19" s="172">
        <f t="shared" si="1"/>
        <v>0</v>
      </c>
      <c r="G19" s="171">
        <v>0</v>
      </c>
      <c r="H19" s="172">
        <f t="shared" si="0"/>
        <v>0</v>
      </c>
      <c r="I19" s="1"/>
      <c r="J19" s="1"/>
      <c r="K19" s="1"/>
      <c r="L19" s="1"/>
      <c r="M19" s="1"/>
      <c r="N19" s="1"/>
    </row>
    <row r="20" spans="2:14" ht="15">
      <c r="B20" s="145" t="s">
        <v>1286</v>
      </c>
      <c r="C20" s="171">
        <v>0</v>
      </c>
      <c r="D20" s="172">
        <f t="shared" si="1"/>
        <v>0</v>
      </c>
      <c r="E20" s="171">
        <v>0</v>
      </c>
      <c r="F20" s="172">
        <f t="shared" si="1"/>
        <v>0</v>
      </c>
      <c r="G20" s="171">
        <v>0</v>
      </c>
      <c r="H20" s="172">
        <f t="shared" si="0"/>
        <v>0</v>
      </c>
      <c r="I20" s="1"/>
      <c r="J20" s="1"/>
      <c r="K20" s="1"/>
      <c r="L20" s="1"/>
      <c r="M20" s="1"/>
      <c r="N20" s="1"/>
    </row>
    <row r="21" spans="2:14" ht="15">
      <c r="B21" s="145" t="s">
        <v>1287</v>
      </c>
      <c r="C21" s="146">
        <v>-56</v>
      </c>
      <c r="D21" s="147">
        <f t="shared" si="1"/>
        <v>0.00829138288421676</v>
      </c>
      <c r="E21" s="146">
        <v>-56</v>
      </c>
      <c r="F21" s="147">
        <f t="shared" si="1"/>
        <v>0.00829138288421676</v>
      </c>
      <c r="G21" s="146">
        <v>0</v>
      </c>
      <c r="H21" s="147">
        <f t="shared" si="0"/>
        <v>0</v>
      </c>
      <c r="I21" s="1"/>
      <c r="J21" s="1"/>
      <c r="K21" s="1"/>
      <c r="L21" s="1"/>
      <c r="M21" s="1"/>
      <c r="N21" s="1"/>
    </row>
    <row r="22" spans="2:14" ht="15">
      <c r="B22" s="148" t="s">
        <v>1248</v>
      </c>
      <c r="C22" s="149">
        <f aca="true" t="shared" si="2" ref="C22:H22">SUM(C9:C21)</f>
        <v>-6754</v>
      </c>
      <c r="D22" s="150">
        <f t="shared" si="2"/>
        <v>1</v>
      </c>
      <c r="E22" s="149">
        <f t="shared" si="2"/>
        <v>-6754</v>
      </c>
      <c r="F22" s="150">
        <f t="shared" si="2"/>
        <v>1</v>
      </c>
      <c r="G22" s="149">
        <f>SUM(G9:G21)</f>
        <v>1833747</v>
      </c>
      <c r="H22" s="150">
        <f t="shared" si="2"/>
        <v>1</v>
      </c>
      <c r="I22" s="1"/>
      <c r="J22" s="1"/>
      <c r="K22" s="1"/>
      <c r="L22" s="1"/>
      <c r="M22" s="1"/>
      <c r="N22" s="1"/>
    </row>
    <row r="23" spans="2:14" ht="15">
      <c r="B23" s="135"/>
      <c r="C23" s="151"/>
      <c r="D23" s="152"/>
      <c r="E23" s="151"/>
      <c r="F23" s="152"/>
      <c r="G23" s="151"/>
      <c r="H23" s="152"/>
      <c r="I23" s="1"/>
      <c r="J23" s="1"/>
      <c r="K23" s="1"/>
      <c r="L23" s="1"/>
      <c r="M23" s="1"/>
      <c r="N23" s="1"/>
    </row>
    <row r="24" spans="2:14" ht="15">
      <c r="B24" s="153" t="s">
        <v>1272</v>
      </c>
      <c r="C24" s="143">
        <v>-6754</v>
      </c>
      <c r="D24" s="154">
        <f>C24/C26</f>
        <v>1</v>
      </c>
      <c r="E24" s="143">
        <v>-6754</v>
      </c>
      <c r="F24" s="154">
        <f>E24/E26</f>
        <v>1</v>
      </c>
      <c r="G24" s="143">
        <v>1807921.48175406</v>
      </c>
      <c r="H24" s="154">
        <f>G24/G26</f>
        <v>0.9859165314266689</v>
      </c>
      <c r="I24" s="1"/>
      <c r="J24" s="1"/>
      <c r="K24" s="1"/>
      <c r="L24" s="1"/>
      <c r="M24" s="1"/>
      <c r="N24" s="1"/>
    </row>
    <row r="25" spans="2:14" ht="15">
      <c r="B25" s="156" t="s">
        <v>1112</v>
      </c>
      <c r="C25" s="146">
        <v>0</v>
      </c>
      <c r="D25" s="157">
        <f>C25/C26</f>
        <v>0</v>
      </c>
      <c r="E25" s="146">
        <v>0</v>
      </c>
      <c r="F25" s="157">
        <f>E25/E26</f>
        <v>0</v>
      </c>
      <c r="G25" s="158">
        <v>25825.51824594</v>
      </c>
      <c r="H25" s="157">
        <f>G25/G26</f>
        <v>0.014083468573330999</v>
      </c>
      <c r="I25" s="1"/>
      <c r="J25" s="1"/>
      <c r="K25" s="1"/>
      <c r="L25" s="1"/>
      <c r="M25" s="1"/>
      <c r="N25" s="1"/>
    </row>
    <row r="26" spans="2:14" ht="15">
      <c r="B26" s="159" t="s">
        <v>1248</v>
      </c>
      <c r="C26" s="160">
        <f aca="true" t="shared" si="3" ref="C26:H26">SUM(C24:C25)</f>
        <v>-6754</v>
      </c>
      <c r="D26" s="161">
        <f t="shared" si="3"/>
        <v>1</v>
      </c>
      <c r="E26" s="160">
        <f t="shared" si="3"/>
        <v>-6754</v>
      </c>
      <c r="F26" s="161">
        <f t="shared" si="3"/>
        <v>1</v>
      </c>
      <c r="G26" s="160">
        <f t="shared" si="3"/>
        <v>1833747</v>
      </c>
      <c r="H26" s="161">
        <f t="shared" si="3"/>
        <v>0.9999999999999999</v>
      </c>
      <c r="I26" s="1"/>
      <c r="J26" s="1"/>
      <c r="K26" s="1"/>
      <c r="L26" s="1"/>
      <c r="M26" s="1"/>
      <c r="N26" s="1"/>
    </row>
    <row r="27" spans="2:14" ht="15">
      <c r="B27" s="133"/>
      <c r="C27" s="163"/>
      <c r="D27" s="164"/>
      <c r="E27" s="163"/>
      <c r="F27" s="164"/>
      <c r="G27" s="163"/>
      <c r="H27" s="164"/>
      <c r="I27" s="1"/>
      <c r="J27" s="1"/>
      <c r="K27" s="1"/>
      <c r="L27" s="1"/>
      <c r="M27" s="1"/>
      <c r="N27" s="1"/>
    </row>
    <row r="28" spans="2:14" ht="15">
      <c r="B28" s="153" t="s">
        <v>59</v>
      </c>
      <c r="C28" s="143">
        <v>-6935</v>
      </c>
      <c r="D28" s="154">
        <f>C28/C30</f>
        <v>1.0267989339650578</v>
      </c>
      <c r="E28" s="143">
        <v>-6935</v>
      </c>
      <c r="F28" s="154">
        <f>E28/E30</f>
        <v>1.0267989339650578</v>
      </c>
      <c r="G28" s="155">
        <v>1750776</v>
      </c>
      <c r="H28" s="154">
        <f>G28/G30</f>
        <v>0.9547533002098981</v>
      </c>
      <c r="I28" s="1"/>
      <c r="J28" s="1"/>
      <c r="K28" s="1"/>
      <c r="L28" s="1"/>
      <c r="M28" s="1"/>
      <c r="N28" s="1"/>
    </row>
    <row r="29" spans="2:14" ht="15">
      <c r="B29" s="156" t="s">
        <v>58</v>
      </c>
      <c r="C29" s="146">
        <v>181</v>
      </c>
      <c r="D29" s="157">
        <f>C29/C30</f>
        <v>-0.026798933965057743</v>
      </c>
      <c r="E29" s="146">
        <v>181</v>
      </c>
      <c r="F29" s="157">
        <f>E29/E30</f>
        <v>-0.026798933965057743</v>
      </c>
      <c r="G29" s="158">
        <v>82971</v>
      </c>
      <c r="H29" s="157">
        <f>G29/G30</f>
        <v>0.04524669979010191</v>
      </c>
      <c r="I29" s="1"/>
      <c r="J29" s="1"/>
      <c r="K29" s="1"/>
      <c r="L29" s="1"/>
      <c r="M29" s="1"/>
      <c r="N29" s="1"/>
    </row>
    <row r="30" spans="2:14" ht="15">
      <c r="B30" s="159" t="s">
        <v>1248</v>
      </c>
      <c r="C30" s="160">
        <f aca="true" t="shared" si="4" ref="C30:H30">SUM(C28:C29)</f>
        <v>-6754</v>
      </c>
      <c r="D30" s="161">
        <f t="shared" si="4"/>
        <v>1</v>
      </c>
      <c r="E30" s="160">
        <f t="shared" si="4"/>
        <v>-6754</v>
      </c>
      <c r="F30" s="161">
        <f t="shared" si="4"/>
        <v>1</v>
      </c>
      <c r="G30" s="162">
        <f t="shared" si="4"/>
        <v>1833747</v>
      </c>
      <c r="H30" s="161">
        <f t="shared" si="4"/>
        <v>1</v>
      </c>
      <c r="I30" s="1"/>
      <c r="J30" s="1"/>
      <c r="K30" s="1"/>
      <c r="L30" s="1"/>
      <c r="M30" s="1"/>
      <c r="N30" s="1"/>
    </row>
    <row r="31" spans="2:14" ht="15">
      <c r="B31" s="136"/>
      <c r="C31" s="136"/>
      <c r="D31" s="136"/>
      <c r="E31" s="136"/>
      <c r="F31" s="136"/>
      <c r="G31" s="136"/>
      <c r="H31" s="136"/>
      <c r="I31" s="1"/>
      <c r="J31" s="1"/>
      <c r="K31" s="1"/>
      <c r="L31" s="1"/>
      <c r="M31" s="1"/>
      <c r="N31" s="1"/>
    </row>
    <row r="32" spans="2:14" ht="43.5" customHeight="1">
      <c r="B32" s="137" t="s">
        <v>1288</v>
      </c>
      <c r="C32" s="182" t="str">
        <f>C6</f>
        <v>רבעון 1</v>
      </c>
      <c r="D32" s="183"/>
      <c r="E32" s="183"/>
      <c r="F32" s="183"/>
      <c r="G32" s="183"/>
      <c r="H32" s="184"/>
      <c r="I32" s="1"/>
      <c r="J32" s="1"/>
      <c r="K32" s="1"/>
      <c r="L32" s="1"/>
      <c r="M32" s="1"/>
      <c r="N32" s="1"/>
    </row>
    <row r="33" spans="2:14" ht="39.75" customHeight="1">
      <c r="B33" s="138">
        <f>B7</f>
        <v>2018</v>
      </c>
      <c r="C33" s="185" t="s">
        <v>1277</v>
      </c>
      <c r="D33" s="180"/>
      <c r="E33" s="180" t="s">
        <v>1278</v>
      </c>
      <c r="F33" s="180"/>
      <c r="G33" s="180" t="s">
        <v>1279</v>
      </c>
      <c r="H33" s="181"/>
      <c r="I33" s="1"/>
      <c r="J33" s="1"/>
      <c r="K33" s="1"/>
      <c r="L33" s="1"/>
      <c r="M33" s="1"/>
      <c r="N33" s="1"/>
    </row>
    <row r="34" spans="2:14" ht="26.25" customHeight="1">
      <c r="B34" s="135"/>
      <c r="C34" s="139" t="s">
        <v>1280</v>
      </c>
      <c r="D34" s="140" t="s">
        <v>1281</v>
      </c>
      <c r="E34" s="140" t="s">
        <v>1280</v>
      </c>
      <c r="F34" s="140" t="s">
        <v>1281</v>
      </c>
      <c r="G34" s="140" t="s">
        <v>1280</v>
      </c>
      <c r="H34" s="141" t="s">
        <v>1281</v>
      </c>
      <c r="I34" s="1"/>
      <c r="J34" s="1"/>
      <c r="K34" s="1"/>
      <c r="L34" s="1"/>
      <c r="M34" s="1"/>
      <c r="N34" s="1"/>
    </row>
    <row r="35" spans="2:14" ht="15">
      <c r="B35" s="142" t="s">
        <v>1242</v>
      </c>
      <c r="C35" s="143">
        <v>7</v>
      </c>
      <c r="D35" s="144">
        <f>C35/$C$48</f>
        <v>-0.001036422860527095</v>
      </c>
      <c r="E35" s="143">
        <v>7</v>
      </c>
      <c r="F35" s="144">
        <f>E35/$E$48</f>
        <v>-0.001036422860527095</v>
      </c>
      <c r="G35" s="143">
        <v>72933</v>
      </c>
      <c r="H35" s="144">
        <f>G35/$G$48</f>
        <v>0.039772662204764345</v>
      </c>
      <c r="I35" s="1"/>
      <c r="J35" s="1"/>
      <c r="K35" s="1"/>
      <c r="L35" s="1"/>
      <c r="M35" s="1"/>
      <c r="N35" s="1"/>
    </row>
    <row r="36" spans="2:14" ht="15">
      <c r="B36" s="145" t="s">
        <v>1243</v>
      </c>
      <c r="C36" s="146">
        <v>-1455</v>
      </c>
      <c r="D36" s="147">
        <f aca="true" t="shared" si="5" ref="D36:D47">C36/$C$48</f>
        <v>0.21542789458098904</v>
      </c>
      <c r="E36" s="146">
        <v>-1455</v>
      </c>
      <c r="F36" s="147">
        <f aca="true" t="shared" si="6" ref="F36:F47">E36/$E$48</f>
        <v>0.21542789458098904</v>
      </c>
      <c r="G36" s="146">
        <v>551101</v>
      </c>
      <c r="H36" s="147">
        <f aca="true" t="shared" si="7" ref="H36:H47">G36/$G$48</f>
        <v>0.300532734341215</v>
      </c>
      <c r="I36" s="1"/>
      <c r="J36" s="1"/>
      <c r="K36" s="1"/>
      <c r="L36" s="1"/>
      <c r="M36" s="1"/>
      <c r="N36" s="1"/>
    </row>
    <row r="37" spans="2:14" ht="15">
      <c r="B37" s="145" t="s">
        <v>1282</v>
      </c>
      <c r="C37" s="171">
        <v>0</v>
      </c>
      <c r="D37" s="172">
        <f t="shared" si="5"/>
        <v>0</v>
      </c>
      <c r="E37" s="171">
        <v>0</v>
      </c>
      <c r="F37" s="172">
        <f t="shared" si="6"/>
        <v>0</v>
      </c>
      <c r="G37" s="171">
        <v>0</v>
      </c>
      <c r="H37" s="172">
        <f t="shared" si="7"/>
        <v>0</v>
      </c>
      <c r="I37" s="1"/>
      <c r="J37" s="1"/>
      <c r="K37" s="1"/>
      <c r="L37" s="1"/>
      <c r="M37" s="1"/>
      <c r="N37" s="1"/>
    </row>
    <row r="38" spans="2:14" ht="15">
      <c r="B38" s="145" t="s">
        <v>1244</v>
      </c>
      <c r="C38" s="146">
        <v>-2931</v>
      </c>
      <c r="D38" s="147">
        <f t="shared" si="5"/>
        <v>0.43396505774355937</v>
      </c>
      <c r="E38" s="146">
        <v>-2931</v>
      </c>
      <c r="F38" s="147">
        <f t="shared" si="6"/>
        <v>0.43396505774355937</v>
      </c>
      <c r="G38" s="146">
        <v>1043300</v>
      </c>
      <c r="H38" s="147">
        <f t="shared" si="7"/>
        <v>0.568944352737864</v>
      </c>
      <c r="I38" s="1"/>
      <c r="J38" s="1"/>
      <c r="K38" s="1"/>
      <c r="L38" s="1"/>
      <c r="M38" s="1"/>
      <c r="N38" s="1"/>
    </row>
    <row r="39" spans="2:14" ht="15">
      <c r="B39" s="145" t="s">
        <v>1245</v>
      </c>
      <c r="C39" s="146">
        <v>166</v>
      </c>
      <c r="D39" s="147">
        <f t="shared" si="5"/>
        <v>-0.024578027835356824</v>
      </c>
      <c r="E39" s="146">
        <v>166</v>
      </c>
      <c r="F39" s="147">
        <f t="shared" si="6"/>
        <v>-0.024578027835356824</v>
      </c>
      <c r="G39" s="146">
        <v>21704</v>
      </c>
      <c r="H39" s="147">
        <f t="shared" si="7"/>
        <v>0.011835874850783669</v>
      </c>
      <c r="I39" s="1"/>
      <c r="J39" s="1"/>
      <c r="K39" s="1"/>
      <c r="L39" s="1"/>
      <c r="M39" s="1"/>
      <c r="N39" s="1"/>
    </row>
    <row r="40" spans="2:14" ht="15">
      <c r="B40" s="145" t="s">
        <v>1246</v>
      </c>
      <c r="C40" s="171">
        <v>0</v>
      </c>
      <c r="D40" s="172">
        <f t="shared" si="5"/>
        <v>0</v>
      </c>
      <c r="E40" s="171">
        <v>0</v>
      </c>
      <c r="F40" s="172">
        <f t="shared" si="6"/>
        <v>0</v>
      </c>
      <c r="G40" s="171">
        <v>0</v>
      </c>
      <c r="H40" s="172">
        <f t="shared" si="7"/>
        <v>0</v>
      </c>
      <c r="I40" s="1"/>
      <c r="J40" s="1"/>
      <c r="K40" s="1"/>
      <c r="L40" s="1"/>
      <c r="M40" s="1"/>
      <c r="N40" s="1"/>
    </row>
    <row r="41" spans="2:14" ht="15">
      <c r="B41" s="145" t="s">
        <v>1247</v>
      </c>
      <c r="C41" s="146">
        <v>-106</v>
      </c>
      <c r="D41" s="147">
        <f t="shared" si="5"/>
        <v>0.015694403316553154</v>
      </c>
      <c r="E41" s="146">
        <v>-106</v>
      </c>
      <c r="F41" s="147">
        <f t="shared" si="6"/>
        <v>0.015694403316553154</v>
      </c>
      <c r="G41" s="146">
        <v>25825</v>
      </c>
      <c r="H41" s="147">
        <f t="shared" si="7"/>
        <v>0.014083185957495772</v>
      </c>
      <c r="I41" s="1"/>
      <c r="J41" s="1"/>
      <c r="K41" s="1"/>
      <c r="L41" s="1"/>
      <c r="M41" s="1"/>
      <c r="N41" s="1"/>
    </row>
    <row r="42" spans="2:14" ht="15">
      <c r="B42" s="145" t="s">
        <v>1283</v>
      </c>
      <c r="C42" s="146">
        <v>-2394</v>
      </c>
      <c r="D42" s="147">
        <f t="shared" si="5"/>
        <v>0.35445661830026653</v>
      </c>
      <c r="E42" s="146">
        <v>-2394</v>
      </c>
      <c r="F42" s="147">
        <f t="shared" si="6"/>
        <v>0.35445661830026653</v>
      </c>
      <c r="G42" s="146">
        <v>57617</v>
      </c>
      <c r="H42" s="147">
        <f t="shared" si="7"/>
        <v>0.03142036496855891</v>
      </c>
      <c r="I42" s="1"/>
      <c r="J42" s="1"/>
      <c r="K42" s="1"/>
      <c r="L42" s="1"/>
      <c r="M42" s="1"/>
      <c r="N42" s="1"/>
    </row>
    <row r="43" spans="2:14" ht="15">
      <c r="B43" s="145" t="s">
        <v>1273</v>
      </c>
      <c r="C43" s="146">
        <v>0</v>
      </c>
      <c r="D43" s="147">
        <f t="shared" si="5"/>
        <v>0</v>
      </c>
      <c r="E43" s="146">
        <v>0</v>
      </c>
      <c r="F43" s="147">
        <f t="shared" si="6"/>
        <v>0</v>
      </c>
      <c r="G43" s="146">
        <v>60166</v>
      </c>
      <c r="H43" s="147">
        <f t="shared" si="7"/>
        <v>0.03281041495909741</v>
      </c>
      <c r="I43" s="1"/>
      <c r="J43" s="1"/>
      <c r="K43" s="1"/>
      <c r="L43" s="1"/>
      <c r="M43" s="1"/>
      <c r="N43" s="1"/>
    </row>
    <row r="44" spans="2:14" ht="15">
      <c r="B44" s="145" t="s">
        <v>1284</v>
      </c>
      <c r="C44" s="146">
        <v>15</v>
      </c>
      <c r="D44" s="147">
        <f t="shared" si="5"/>
        <v>-0.002220906129700918</v>
      </c>
      <c r="E44" s="146">
        <v>15</v>
      </c>
      <c r="F44" s="147">
        <f t="shared" si="6"/>
        <v>-0.002220906129700918</v>
      </c>
      <c r="G44" s="146">
        <v>1101</v>
      </c>
      <c r="H44" s="147">
        <f t="shared" si="7"/>
        <v>0.0006004099802208266</v>
      </c>
      <c r="I44" s="1"/>
      <c r="J44" s="1"/>
      <c r="K44" s="1"/>
      <c r="L44" s="1"/>
      <c r="M44" s="1"/>
      <c r="N44" s="1"/>
    </row>
    <row r="45" spans="2:14" ht="15">
      <c r="B45" s="145" t="s">
        <v>1285</v>
      </c>
      <c r="C45" s="171">
        <v>0</v>
      </c>
      <c r="D45" s="172">
        <f t="shared" si="5"/>
        <v>0</v>
      </c>
      <c r="E45" s="171">
        <v>0</v>
      </c>
      <c r="F45" s="172">
        <f t="shared" si="6"/>
        <v>0</v>
      </c>
      <c r="G45" s="171">
        <v>0</v>
      </c>
      <c r="H45" s="172">
        <f t="shared" si="7"/>
        <v>0</v>
      </c>
      <c r="I45" s="1"/>
      <c r="J45" s="1"/>
      <c r="K45" s="1"/>
      <c r="L45" s="1"/>
      <c r="M45" s="1"/>
      <c r="N45" s="1"/>
    </row>
    <row r="46" spans="2:14" ht="15">
      <c r="B46" s="145" t="s">
        <v>1286</v>
      </c>
      <c r="C46" s="171">
        <v>0</v>
      </c>
      <c r="D46" s="172">
        <f t="shared" si="5"/>
        <v>0</v>
      </c>
      <c r="E46" s="171">
        <v>0</v>
      </c>
      <c r="F46" s="172">
        <f t="shared" si="6"/>
        <v>0</v>
      </c>
      <c r="G46" s="171">
        <v>0</v>
      </c>
      <c r="H46" s="172">
        <f t="shared" si="7"/>
        <v>0</v>
      </c>
      <c r="I46" s="1"/>
      <c r="J46" s="1"/>
      <c r="K46" s="1"/>
      <c r="L46" s="1"/>
      <c r="M46" s="1"/>
      <c r="N46" s="1"/>
    </row>
    <row r="47" spans="2:14" ht="15">
      <c r="B47" s="145" t="s">
        <v>1287</v>
      </c>
      <c r="C47" s="146">
        <v>-56</v>
      </c>
      <c r="D47" s="147">
        <f t="shared" si="5"/>
        <v>0.00829138288421676</v>
      </c>
      <c r="E47" s="146">
        <v>-56</v>
      </c>
      <c r="F47" s="147">
        <f t="shared" si="6"/>
        <v>0.00829138288421676</v>
      </c>
      <c r="G47" s="146">
        <v>0</v>
      </c>
      <c r="H47" s="147">
        <f t="shared" si="7"/>
        <v>0</v>
      </c>
      <c r="I47" s="1"/>
      <c r="J47" s="1"/>
      <c r="K47" s="1"/>
      <c r="L47" s="1"/>
      <c r="M47" s="1"/>
      <c r="N47" s="1"/>
    </row>
    <row r="48" spans="2:14" ht="15">
      <c r="B48" s="148" t="s">
        <v>1248</v>
      </c>
      <c r="C48" s="149">
        <f aca="true" t="shared" si="8" ref="C48:H48">SUM(C35:C47)</f>
        <v>-6754</v>
      </c>
      <c r="D48" s="150">
        <f t="shared" si="8"/>
        <v>1</v>
      </c>
      <c r="E48" s="149">
        <f t="shared" si="8"/>
        <v>-6754</v>
      </c>
      <c r="F48" s="150">
        <f t="shared" si="8"/>
        <v>1</v>
      </c>
      <c r="G48" s="149">
        <f t="shared" si="8"/>
        <v>1833747</v>
      </c>
      <c r="H48" s="150">
        <f t="shared" si="8"/>
        <v>1</v>
      </c>
      <c r="I48" s="1"/>
      <c r="J48" s="1"/>
      <c r="K48" s="1"/>
      <c r="L48" s="1"/>
      <c r="M48" s="1"/>
      <c r="N48" s="1"/>
    </row>
    <row r="49" spans="2:14" ht="15">
      <c r="B49" s="135"/>
      <c r="C49" s="151"/>
      <c r="D49" s="152"/>
      <c r="E49" s="151"/>
      <c r="F49" s="152"/>
      <c r="G49" s="151"/>
      <c r="H49" s="152"/>
      <c r="I49" s="1"/>
      <c r="J49" s="1"/>
      <c r="K49" s="1"/>
      <c r="L49" s="1"/>
      <c r="M49" s="1"/>
      <c r="N49" s="1"/>
    </row>
    <row r="50" spans="2:14" ht="15">
      <c r="B50" s="165" t="s">
        <v>1272</v>
      </c>
      <c r="C50" s="143">
        <v>-6754</v>
      </c>
      <c r="D50" s="154">
        <f>C50/C52</f>
        <v>0.9845481049562682</v>
      </c>
      <c r="E50" s="143">
        <v>-6754</v>
      </c>
      <c r="F50" s="154">
        <f>E50/E52</f>
        <v>0.9845481049562682</v>
      </c>
      <c r="G50" s="143">
        <v>1807921.48175406</v>
      </c>
      <c r="H50" s="154">
        <f>G50/G52</f>
        <v>0.9859165314266689</v>
      </c>
      <c r="I50" s="1"/>
      <c r="J50" s="1"/>
      <c r="K50" s="1"/>
      <c r="L50" s="1"/>
      <c r="M50" s="1"/>
      <c r="N50" s="1"/>
    </row>
    <row r="51" spans="2:14" ht="15">
      <c r="B51" s="166" t="s">
        <v>1112</v>
      </c>
      <c r="C51" s="146">
        <v>-106</v>
      </c>
      <c r="D51" s="157">
        <f>C51/C52</f>
        <v>0.015451895043731779</v>
      </c>
      <c r="E51" s="146">
        <v>-106</v>
      </c>
      <c r="F51" s="157">
        <f>E51/E52</f>
        <v>0.015451895043731779</v>
      </c>
      <c r="G51" s="158">
        <v>25825.51824594</v>
      </c>
      <c r="H51" s="157">
        <f>G51/G52</f>
        <v>0.014083468573330999</v>
      </c>
      <c r="I51" s="1"/>
      <c r="J51" s="1"/>
      <c r="K51" s="1"/>
      <c r="L51" s="1"/>
      <c r="M51" s="1"/>
      <c r="N51" s="1"/>
    </row>
    <row r="52" spans="2:14" ht="15">
      <c r="B52" s="167" t="s">
        <v>1248</v>
      </c>
      <c r="C52" s="160">
        <f aca="true" t="shared" si="9" ref="C52:H52">SUM(C50:C51)</f>
        <v>-6860</v>
      </c>
      <c r="D52" s="161">
        <f t="shared" si="9"/>
        <v>1</v>
      </c>
      <c r="E52" s="160">
        <f t="shared" si="9"/>
        <v>-6860</v>
      </c>
      <c r="F52" s="161">
        <f t="shared" si="9"/>
        <v>1</v>
      </c>
      <c r="G52" s="160">
        <f t="shared" si="9"/>
        <v>1833747</v>
      </c>
      <c r="H52" s="161">
        <f t="shared" si="9"/>
        <v>0.9999999999999999</v>
      </c>
      <c r="I52" s="1"/>
      <c r="J52" s="1"/>
      <c r="K52" s="1"/>
      <c r="L52" s="1"/>
      <c r="M52" s="1"/>
      <c r="N52" s="1"/>
    </row>
    <row r="53" spans="2:14" ht="15">
      <c r="B53" s="133"/>
      <c r="C53" s="163"/>
      <c r="D53" s="164"/>
      <c r="E53" s="163"/>
      <c r="F53" s="164"/>
      <c r="G53" s="163"/>
      <c r="H53" s="164"/>
      <c r="I53" s="1"/>
      <c r="J53" s="1"/>
      <c r="K53" s="1"/>
      <c r="L53" s="1"/>
      <c r="M53" s="1"/>
      <c r="N53" s="1"/>
    </row>
    <row r="54" spans="2:14" ht="15">
      <c r="B54" s="153" t="s">
        <v>59</v>
      </c>
      <c r="C54" s="143">
        <v>-6935</v>
      </c>
      <c r="D54" s="154">
        <f>C54/C56</f>
        <v>1.0267989339650578</v>
      </c>
      <c r="E54" s="143">
        <v>-6935</v>
      </c>
      <c r="F54" s="154">
        <f>E54/E56</f>
        <v>1.0267989339650578</v>
      </c>
      <c r="G54" s="155">
        <v>1750776</v>
      </c>
      <c r="H54" s="154">
        <f>G54/G56</f>
        <v>0.9547533002098981</v>
      </c>
      <c r="I54" s="1"/>
      <c r="J54" s="1"/>
      <c r="K54" s="1"/>
      <c r="L54" s="1"/>
      <c r="M54" s="1"/>
      <c r="N54" s="1"/>
    </row>
    <row r="55" spans="2:14" ht="15">
      <c r="B55" s="156" t="s">
        <v>58</v>
      </c>
      <c r="C55" s="146">
        <v>181</v>
      </c>
      <c r="D55" s="157">
        <f>C55/C56</f>
        <v>-0.026798933965057743</v>
      </c>
      <c r="E55" s="146">
        <v>181</v>
      </c>
      <c r="F55" s="157">
        <f>E55/E56</f>
        <v>-0.026798933965057743</v>
      </c>
      <c r="G55" s="158">
        <v>82971</v>
      </c>
      <c r="H55" s="157">
        <f>G55/G56</f>
        <v>0.04524669979010191</v>
      </c>
      <c r="I55" s="1"/>
      <c r="J55" s="1"/>
      <c r="K55" s="1"/>
      <c r="L55" s="1"/>
      <c r="M55" s="1"/>
      <c r="N55" s="1"/>
    </row>
    <row r="56" spans="2:14" ht="15">
      <c r="B56" s="159" t="s">
        <v>1248</v>
      </c>
      <c r="C56" s="160">
        <f aca="true" t="shared" si="10" ref="C56:H56">SUM(C54:C55)</f>
        <v>-6754</v>
      </c>
      <c r="D56" s="161">
        <f t="shared" si="10"/>
        <v>1</v>
      </c>
      <c r="E56" s="160">
        <f t="shared" si="10"/>
        <v>-6754</v>
      </c>
      <c r="F56" s="161">
        <f t="shared" si="10"/>
        <v>1</v>
      </c>
      <c r="G56" s="162">
        <f t="shared" si="10"/>
        <v>1833747</v>
      </c>
      <c r="H56" s="161">
        <f t="shared" si="10"/>
        <v>1</v>
      </c>
      <c r="I56" s="1"/>
      <c r="J56" s="1"/>
      <c r="K56" s="1"/>
      <c r="L56" s="1"/>
      <c r="M56" s="1"/>
      <c r="N56" s="1"/>
    </row>
    <row r="57" spans="2:1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sheetProtection/>
  <mergeCells count="10">
    <mergeCell ref="B2:N2"/>
    <mergeCell ref="C33:D33"/>
    <mergeCell ref="E33:F33"/>
    <mergeCell ref="G33:H33"/>
    <mergeCell ref="C3:H3"/>
    <mergeCell ref="C6:H6"/>
    <mergeCell ref="C7:D7"/>
    <mergeCell ref="E7:F7"/>
    <mergeCell ref="G7:H7"/>
    <mergeCell ref="C32:H32"/>
  </mergeCells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14"/>
  <sheetViews>
    <sheetView rightToLeft="1" zoomScalePageLayoutView="0" workbookViewId="0" topLeftCell="H58">
      <selection activeCell="K74" sqref="K74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75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75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5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189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189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190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190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5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5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75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75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1" ht="13.5" thickTop="1">
      <c r="A73"/>
      <c r="B73"/>
      <c r="C73"/>
      <c r="D73"/>
      <c r="E73"/>
      <c r="F73"/>
      <c r="G73"/>
      <c r="H73"/>
      <c r="I73"/>
      <c r="J73" s="55"/>
      <c r="K73"/>
    </row>
    <row r="74" spans="1:11" ht="12.75">
      <c r="A74"/>
      <c r="B74"/>
      <c r="C74"/>
      <c r="D74"/>
      <c r="E74"/>
      <c r="F74"/>
      <c r="G74"/>
      <c r="H74"/>
      <c r="I74"/>
      <c r="J74" s="55"/>
      <c r="K74"/>
    </row>
    <row r="75" spans="1:11" ht="12.75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1" ht="12.75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 ht="12.75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5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75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75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75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5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1" ht="12.75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1" ht="12.75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1" ht="12.75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1" ht="12.75">
      <c r="A86"/>
      <c r="B86"/>
      <c r="C86"/>
      <c r="D86"/>
      <c r="E86"/>
      <c r="F86"/>
      <c r="G86"/>
      <c r="H86"/>
      <c r="I86"/>
      <c r="J86" s="55"/>
      <c r="K86"/>
    </row>
    <row r="87" spans="1:11" ht="12.75">
      <c r="A87"/>
      <c r="B87"/>
      <c r="C87"/>
      <c r="D87"/>
      <c r="E87"/>
      <c r="F87"/>
      <c r="G87"/>
      <c r="H87"/>
      <c r="I87"/>
      <c r="J87" s="55"/>
      <c r="K87"/>
    </row>
    <row r="88" spans="1:11" ht="12.75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1" ht="12.75">
      <c r="A89"/>
      <c r="B89"/>
      <c r="C89"/>
      <c r="D89"/>
      <c r="E89"/>
      <c r="F89"/>
      <c r="G89"/>
      <c r="H89"/>
      <c r="I89"/>
      <c r="J89" s="55"/>
      <c r="K89"/>
    </row>
    <row r="90" spans="1:11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1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1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1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1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ht="15.75">
      <c r="H190" s="49"/>
    </row>
    <row r="191" spans="8:10" ht="15">
      <c r="H191" s="48"/>
      <c r="J191" s="81"/>
    </row>
    <row r="192" spans="8:10" ht="15">
      <c r="H192" s="48"/>
      <c r="J192" s="81"/>
    </row>
    <row r="193" spans="8:10" ht="15">
      <c r="H193" s="48"/>
      <c r="J193" s="81"/>
    </row>
    <row r="194" spans="8:10" ht="15">
      <c r="H194" s="48"/>
      <c r="J194" s="81"/>
    </row>
    <row r="195" spans="8:10" ht="15">
      <c r="H195" s="48"/>
      <c r="J195" s="81"/>
    </row>
    <row r="196" ht="15">
      <c r="J196" s="81"/>
    </row>
    <row r="197" spans="8:10" ht="15.75">
      <c r="H197" s="49"/>
      <c r="J197" s="81"/>
    </row>
    <row r="198" spans="7:11" ht="15">
      <c r="G198" s="191"/>
      <c r="H198" s="98"/>
      <c r="I198" s="99"/>
      <c r="J198" s="100"/>
      <c r="K198" s="25"/>
    </row>
    <row r="199" spans="7:11" ht="15">
      <c r="G199" s="191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192"/>
      <c r="H201" s="102"/>
      <c r="I201" s="83"/>
      <c r="J201" s="100"/>
      <c r="K201" s="101"/>
    </row>
    <row r="202" spans="7:11" ht="15">
      <c r="G202" s="192"/>
      <c r="H202" s="102"/>
      <c r="I202" s="83"/>
      <c r="J202" s="100"/>
      <c r="K202" s="101"/>
    </row>
    <row r="203" spans="10:11" ht="15.75">
      <c r="J203" s="82"/>
      <c r="K203" s="103"/>
    </row>
    <row r="205" ht="15.75">
      <c r="H205" s="49"/>
    </row>
    <row r="206" spans="8:10" ht="15">
      <c r="H206" s="48"/>
      <c r="J206" s="81"/>
    </row>
    <row r="207" spans="8:10" ht="15">
      <c r="H207" s="48"/>
      <c r="J207" s="81"/>
    </row>
    <row r="208" ht="15">
      <c r="J208" s="81"/>
    </row>
    <row r="211" spans="10:12" ht="12.75">
      <c r="J211" s="64"/>
      <c r="K211" s="104"/>
      <c r="L211" s="104"/>
    </row>
    <row r="212" spans="8:12" ht="15.75">
      <c r="H212" s="78"/>
      <c r="I212" s="105"/>
      <c r="J212" s="81"/>
      <c r="K212" s="65"/>
      <c r="L212" s="65"/>
    </row>
    <row r="213" spans="8:12" ht="15.75">
      <c r="H213" s="78"/>
      <c r="I213" s="105"/>
      <c r="J213" s="81"/>
      <c r="K213" s="65"/>
      <c r="L213" s="65"/>
    </row>
    <row r="214" spans="8:10" ht="15">
      <c r="H214" s="105"/>
      <c r="I214" s="105"/>
      <c r="J214" s="81"/>
    </row>
  </sheetData>
  <sheetProtection/>
  <mergeCells count="4">
    <mergeCell ref="G62:G63"/>
    <mergeCell ref="G65:G66"/>
    <mergeCell ref="G198:G199"/>
    <mergeCell ref="G201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81"/>
  <sheetViews>
    <sheetView rightToLeft="1" zoomScalePageLayoutView="0" workbookViewId="0" topLeftCell="G126">
      <selection activeCell="H150" sqref="H150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22849.6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24456.64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75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38091.59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75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5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189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189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190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190"/>
      <c r="H134" s="72" t="s">
        <v>1124</v>
      </c>
      <c r="I134" s="62"/>
      <c r="J134" s="71">
        <f>SUMIF($G$2:$G$115,H134,$J$2:$J$115)</f>
        <v>38091.59</v>
      </c>
      <c r="K134" s="7"/>
      <c r="L134"/>
    </row>
    <row r="135" spans="1:12" ht="16.5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5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75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75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1" ht="13.5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1" ht="12.75">
      <c r="A142"/>
      <c r="B142"/>
      <c r="C142"/>
      <c r="D142"/>
      <c r="E142"/>
      <c r="F142"/>
      <c r="G142"/>
      <c r="H142"/>
      <c r="I142"/>
      <c r="J142" s="55"/>
      <c r="K142"/>
    </row>
    <row r="143" spans="1:11" ht="12.75">
      <c r="A143"/>
      <c r="B143"/>
      <c r="C143"/>
      <c r="D143"/>
      <c r="E143"/>
      <c r="F143"/>
      <c r="G143"/>
      <c r="H143"/>
      <c r="I143"/>
      <c r="J143" s="55"/>
      <c r="K143"/>
    </row>
    <row r="144" spans="1:12" ht="12.75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5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75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75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75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5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1" ht="12.75">
      <c r="A150"/>
      <c r="B150"/>
      <c r="C150"/>
      <c r="D150"/>
      <c r="E150"/>
      <c r="F150"/>
      <c r="G150"/>
      <c r="H150"/>
      <c r="I150"/>
      <c r="J150" s="55"/>
      <c r="K150" s="74"/>
    </row>
    <row r="151" spans="1:11" ht="12.75">
      <c r="A151"/>
      <c r="B151"/>
      <c r="C151"/>
      <c r="D151"/>
      <c r="E151"/>
      <c r="F151"/>
      <c r="G151"/>
      <c r="H151"/>
      <c r="I151"/>
      <c r="J151" s="55"/>
      <c r="K151"/>
    </row>
    <row r="152" spans="1:11" ht="12.75">
      <c r="A152"/>
      <c r="B152"/>
      <c r="C152"/>
      <c r="D152"/>
      <c r="E152"/>
      <c r="F152"/>
      <c r="G152"/>
      <c r="H152"/>
      <c r="I152"/>
      <c r="J152" s="55"/>
      <c r="K152"/>
    </row>
    <row r="153" spans="1:11" ht="12.75">
      <c r="A153"/>
      <c r="B153"/>
      <c r="C153"/>
      <c r="D153"/>
      <c r="E153"/>
      <c r="F153"/>
      <c r="G153"/>
      <c r="H153"/>
      <c r="I153"/>
      <c r="J153" s="55"/>
      <c r="K153"/>
    </row>
    <row r="154" spans="1:11" ht="12.75">
      <c r="A154"/>
      <c r="B154"/>
      <c r="C154"/>
      <c r="D154"/>
      <c r="E154"/>
      <c r="F154"/>
      <c r="G154"/>
      <c r="H154"/>
      <c r="I154"/>
      <c r="J154" s="55"/>
      <c r="K154"/>
    </row>
    <row r="155" spans="1:11" ht="12.75">
      <c r="A155"/>
      <c r="B155"/>
      <c r="C155"/>
      <c r="D155"/>
      <c r="E155"/>
      <c r="F155"/>
      <c r="G155"/>
      <c r="H155"/>
      <c r="I155"/>
      <c r="J155" s="55"/>
      <c r="K155"/>
    </row>
    <row r="156" spans="1:11" ht="12.75">
      <c r="A156"/>
      <c r="B156"/>
      <c r="C156"/>
      <c r="D156"/>
      <c r="E156"/>
      <c r="F156"/>
      <c r="G156"/>
      <c r="H156"/>
      <c r="I156"/>
      <c r="J156" s="55"/>
      <c r="K156"/>
    </row>
    <row r="157" spans="1:11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1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ht="15.75">
      <c r="H257" s="49"/>
    </row>
    <row r="258" spans="8:10" ht="15">
      <c r="H258" s="48"/>
      <c r="J258" s="81"/>
    </row>
    <row r="259" spans="8:10" ht="15">
      <c r="H259" s="48"/>
      <c r="J259" s="81"/>
    </row>
    <row r="260" spans="8:10" ht="15">
      <c r="H260" s="48"/>
      <c r="J260" s="81"/>
    </row>
    <row r="261" spans="8:10" ht="15">
      <c r="H261" s="48"/>
      <c r="J261" s="81"/>
    </row>
    <row r="262" spans="8:10" ht="15">
      <c r="H262" s="48"/>
      <c r="J262" s="81"/>
    </row>
    <row r="263" ht="15">
      <c r="J263" s="81"/>
    </row>
    <row r="264" spans="8:10" ht="15.75">
      <c r="H264" s="49"/>
      <c r="J264" s="81"/>
    </row>
    <row r="265" spans="7:11" ht="15">
      <c r="G265" s="191"/>
      <c r="H265" s="98"/>
      <c r="I265" s="99"/>
      <c r="J265" s="100"/>
      <c r="K265" s="25"/>
    </row>
    <row r="266" spans="7:11" ht="15">
      <c r="G266" s="191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192"/>
      <c r="H268" s="102"/>
      <c r="I268" s="83"/>
      <c r="J268" s="100"/>
      <c r="K268" s="101"/>
    </row>
    <row r="269" spans="7:11" ht="15">
      <c r="G269" s="192"/>
      <c r="H269" s="102"/>
      <c r="I269" s="83"/>
      <c r="J269" s="100"/>
      <c r="K269" s="101"/>
    </row>
    <row r="270" spans="10:11" ht="15.75">
      <c r="J270" s="82"/>
      <c r="K270" s="103"/>
    </row>
    <row r="272" ht="15.75">
      <c r="H272" s="49"/>
    </row>
    <row r="273" spans="8:10" ht="15">
      <c r="H273" s="48"/>
      <c r="J273" s="81"/>
    </row>
    <row r="274" spans="8:10" ht="15">
      <c r="H274" s="48"/>
      <c r="J274" s="81"/>
    </row>
    <row r="275" ht="15">
      <c r="J275" s="81"/>
    </row>
    <row r="278" spans="10:12" ht="12.75">
      <c r="J278" s="64"/>
      <c r="K278" s="104"/>
      <c r="L278" s="104"/>
    </row>
    <row r="279" spans="8:12" ht="15.75">
      <c r="H279" s="78"/>
      <c r="I279" s="105"/>
      <c r="J279" s="81"/>
      <c r="K279" s="65"/>
      <c r="L279" s="65"/>
    </row>
    <row r="280" spans="8:12" ht="15.75">
      <c r="H280" s="78"/>
      <c r="I280" s="105"/>
      <c r="J280" s="81"/>
      <c r="K280" s="65"/>
      <c r="L280" s="65"/>
    </row>
    <row r="281" spans="8:10" ht="15">
      <c r="H281" s="105"/>
      <c r="I281" s="105"/>
      <c r="J281" s="81"/>
    </row>
  </sheetData>
  <sheetProtection/>
  <mergeCells count="4">
    <mergeCell ref="G131:G132"/>
    <mergeCell ref="G133:G134"/>
    <mergeCell ref="G265:G266"/>
    <mergeCell ref="G268:G2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18"/>
  <sheetViews>
    <sheetView rightToLeft="1" zoomScale="85" zoomScaleNormal="85" zoomScalePageLayoutView="0" workbookViewId="0" topLeftCell="F148">
      <selection activeCell="G165" sqref="G165:H165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6.57421875" style="0" customWidth="1"/>
  </cols>
  <sheetData>
    <row r="1" spans="1:12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2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2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2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2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2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2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2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2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2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13809483.2</v>
      </c>
      <c r="L169" s="11">
        <v>13809483.2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ht="15">
      <c r="A177" s="10"/>
    </row>
    <row r="178" ht="15">
      <c r="A178" s="10"/>
    </row>
    <row r="179" spans="1:9" ht="15.75">
      <c r="A179" s="10"/>
      <c r="I179" s="49" t="s">
        <v>1237</v>
      </c>
    </row>
    <row r="180" spans="1:11" ht="15">
      <c r="A180" s="10"/>
      <c r="I180" s="10" t="s">
        <v>1253</v>
      </c>
      <c r="K180" s="53">
        <f>SUMIF($H$17:$H$156,I180,$K$17:$K$156)</f>
        <v>457690.91000000003</v>
      </c>
    </row>
    <row r="181" spans="1:11" ht="15">
      <c r="A181" s="10"/>
      <c r="I181" s="10" t="s">
        <v>4</v>
      </c>
      <c r="K181" s="53">
        <f>SUMIF($H$17:$H$156,I181,$K$17:$K$156)</f>
        <v>0</v>
      </c>
    </row>
    <row r="182" spans="1:11" ht="15">
      <c r="A182" s="10"/>
      <c r="I182" s="10" t="s">
        <v>31</v>
      </c>
      <c r="K182" s="53">
        <f>SUMIF($H$17:$H$156,I182,$K$17:$K$156)</f>
        <v>293218.73</v>
      </c>
    </row>
    <row r="183" spans="1:11" ht="15">
      <c r="A183" s="10"/>
      <c r="I183" s="48" t="s">
        <v>1218</v>
      </c>
      <c r="K183" s="53">
        <f>SUMIF($H$17:$H$156,I183,$K$17:$K$156)</f>
        <v>12779491.560000004</v>
      </c>
    </row>
    <row r="184" spans="1:11" ht="15">
      <c r="A184" s="10"/>
      <c r="I184" s="48" t="s">
        <v>150</v>
      </c>
      <c r="K184" s="53">
        <f>SUMIF($H$17:$H$156,I184,$K$17:$K$156)</f>
        <v>0</v>
      </c>
    </row>
    <row r="185" spans="1:11" ht="15.75" thickBot="1">
      <c r="A185" s="10"/>
      <c r="K185" s="56">
        <f>SUBTOTAL(9,K180:K184)</f>
        <v>13530401.200000005</v>
      </c>
    </row>
    <row r="186" spans="1:11" ht="15.75" thickTop="1">
      <c r="A186" s="10"/>
      <c r="K186" s="55"/>
    </row>
    <row r="187" spans="1:11" ht="15.75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1" ht="15">
      <c r="A189" s="10"/>
      <c r="I189" s="10" t="s">
        <v>4</v>
      </c>
      <c r="K189" s="53">
        <f>SUMIF($H$2:$H$169,I189,$K$2:$K$169)</f>
        <v>0</v>
      </c>
    </row>
    <row r="190" spans="1:11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75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75" thickTop="1">
      <c r="A194" s="10"/>
      <c r="M194" s="20"/>
    </row>
    <row r="195" spans="1:11" ht="15.75">
      <c r="A195" s="10"/>
      <c r="I195" s="50" t="s">
        <v>1239</v>
      </c>
      <c r="J195" s="51"/>
      <c r="K195" s="51"/>
    </row>
    <row r="196" spans="1:11" ht="15">
      <c r="A196" s="10"/>
      <c r="I196" s="52" t="s">
        <v>1129</v>
      </c>
      <c r="J196" s="51"/>
      <c r="K196" s="76">
        <f>+K185-K193</f>
        <v>-279081.9999999963</v>
      </c>
    </row>
    <row r="197" spans="1:11" ht="15">
      <c r="A197" s="10"/>
      <c r="I197" s="52" t="s">
        <v>1133</v>
      </c>
      <c r="J197" s="51"/>
      <c r="K197" s="76">
        <f>+SUM(K2:K16)+SUM(K157:K168)</f>
        <v>279082</v>
      </c>
    </row>
    <row r="198" spans="1:11" ht="15.75" thickBot="1">
      <c r="A198" s="10"/>
      <c r="I198" s="51"/>
      <c r="J198" s="51"/>
      <c r="K198" s="77">
        <f>SUM(K196:K197)</f>
        <v>3.725290298461914E-09</v>
      </c>
    </row>
    <row r="199" ht="13.5" thickTop="1"/>
    <row r="204" ht="12.75">
      <c r="M204" s="120">
        <v>40969</v>
      </c>
    </row>
    <row r="206" spans="9:11" ht="12.75">
      <c r="I206" s="84"/>
      <c r="J206" s="84"/>
      <c r="K206" s="84"/>
    </row>
    <row r="207" spans="9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9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1" ht="16.5" thickBot="1">
      <c r="I209" s="87" t="s">
        <v>1248</v>
      </c>
      <c r="J209" s="88"/>
      <c r="K209" s="89">
        <f>SUM(K207:K208)</f>
        <v>13809483.200000001</v>
      </c>
    </row>
    <row r="210" spans="9:11" ht="13.5" thickTop="1">
      <c r="I210" s="84"/>
      <c r="J210" s="84"/>
      <c r="K210" s="90"/>
    </row>
    <row r="211" spans="9:11" ht="12.75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9926160.87</v>
      </c>
      <c r="M212" s="74">
        <f>K212</f>
        <v>9926160.87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5" thickBot="1">
      <c r="I216" s="87" t="s">
        <v>1248</v>
      </c>
      <c r="J216" s="88"/>
      <c r="K216" s="89">
        <f>SUM(K212:K215)</f>
        <v>13809483.2</v>
      </c>
      <c r="L216" s="75">
        <f>K216-K193</f>
        <v>0</v>
      </c>
      <c r="M216" t="s">
        <v>1239</v>
      </c>
    </row>
    <row r="217" spans="9:13" s="14" customFormat="1" ht="13.5" thickTop="1">
      <c r="I217" s="84"/>
      <c r="J217" s="84"/>
      <c r="K217" s="84"/>
      <c r="L217"/>
      <c r="M217"/>
    </row>
    <row r="218" spans="9:11" ht="12.75">
      <c r="I218" s="84"/>
      <c r="J218" s="84"/>
      <c r="K21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425"/>
  <sheetViews>
    <sheetView rightToLeft="1" zoomScale="85" zoomScaleNormal="85" zoomScalePageLayoutView="0" workbookViewId="0" topLeftCell="E271">
      <selection activeCell="K404" sqref="K404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4.7109375" style="0" bestFit="1" customWidth="1"/>
    <col min="15" max="15" width="13.421875" style="0" bestFit="1" customWidth="1"/>
  </cols>
  <sheetData>
    <row r="1" spans="1:13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2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1091595.38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77126.65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40766.2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8810.8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277703.04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5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23516998.88</v>
      </c>
      <c r="L378" s="128" t="s">
        <v>821</v>
      </c>
      <c r="M378" s="79"/>
    </row>
    <row r="379" spans="1:13" ht="15.75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ht="15">
      <c r="A384" s="10"/>
    </row>
    <row r="385" ht="15">
      <c r="A385" s="10"/>
    </row>
    <row r="386" spans="1:9" ht="15.75">
      <c r="A386" s="10"/>
      <c r="I386" s="49" t="s">
        <v>1237</v>
      </c>
    </row>
    <row r="387" spans="1:11" ht="15">
      <c r="A387" s="10"/>
      <c r="I387" s="10" t="s">
        <v>1253</v>
      </c>
      <c r="K387" s="53">
        <f>SUMIF($H$17:$H$358,I387,$K$17:$K$358)</f>
        <v>457690.91000000003</v>
      </c>
    </row>
    <row r="388" spans="1:11" ht="15">
      <c r="A388" s="10"/>
      <c r="I388" s="10" t="s">
        <v>4</v>
      </c>
      <c r="K388" s="53">
        <f>SUMIF($H$17:$H$358,I388,$K$17:$K$358)</f>
        <v>0</v>
      </c>
    </row>
    <row r="389" spans="1:11" ht="15">
      <c r="A389" s="10"/>
      <c r="I389" s="10" t="s">
        <v>31</v>
      </c>
      <c r="K389" s="53">
        <f>SUMIF($H$17:$H$358,I389,$K$17:$K$358)</f>
        <v>529868.98</v>
      </c>
    </row>
    <row r="390" spans="1:11" ht="15">
      <c r="A390" s="10"/>
      <c r="I390" s="48" t="s">
        <v>1218</v>
      </c>
      <c r="K390" s="53">
        <f>SUMIF($H$17:$H$358,I390,$K$17:$K$358)</f>
        <v>22258799.989999983</v>
      </c>
    </row>
    <row r="391" spans="1:11" ht="15">
      <c r="A391" s="10"/>
      <c r="I391" s="48" t="s">
        <v>150</v>
      </c>
      <c r="K391" s="53">
        <f>SUMIF($H$17:$H$358,I391,$K$17:$K$358)</f>
        <v>0</v>
      </c>
    </row>
    <row r="392" spans="1:11" ht="15.75" thickBot="1">
      <c r="A392" s="10"/>
      <c r="K392" s="56">
        <f>SUBTOTAL(9,K387:K391)</f>
        <v>23246359.879999984</v>
      </c>
    </row>
    <row r="393" spans="1:11" ht="15.75" thickTop="1">
      <c r="A393" s="10"/>
      <c r="K393" s="55"/>
    </row>
    <row r="394" spans="1:11" ht="15.75">
      <c r="A394" s="10"/>
      <c r="I394" s="49" t="s">
        <v>1238</v>
      </c>
      <c r="K394" s="55"/>
    </row>
    <row r="395" spans="1:12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1" ht="15">
      <c r="A396" s="10"/>
      <c r="I396" s="10" t="s">
        <v>4</v>
      </c>
      <c r="K396" s="53">
        <f>SUMIF($H$2:$H$378,I396,$K$2:$K$378)</f>
        <v>0</v>
      </c>
    </row>
    <row r="397" spans="1:11" ht="15">
      <c r="A397" s="10"/>
      <c r="I397" s="10" t="s">
        <v>31</v>
      </c>
      <c r="K397" s="53">
        <f>SUMIF($H$2:$H$378,I397,$K$2:$K$378)</f>
        <v>529868.98</v>
      </c>
    </row>
    <row r="398" spans="1:12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2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75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3" ht="15.75" thickTop="1">
      <c r="A401" s="10"/>
      <c r="M401" s="20"/>
    </row>
    <row r="402" spans="1:11" ht="15.75">
      <c r="A402" s="10"/>
      <c r="I402" s="50" t="s">
        <v>1239</v>
      </c>
      <c r="J402" s="51"/>
      <c r="K402" s="51"/>
    </row>
    <row r="403" spans="1:11" ht="15">
      <c r="A403" s="10"/>
      <c r="I403" s="52" t="s">
        <v>1129</v>
      </c>
      <c r="J403" s="51"/>
      <c r="K403" s="76">
        <f>+K392-K400</f>
        <v>-270638.9999999963</v>
      </c>
    </row>
    <row r="404" spans="1:11" ht="15">
      <c r="A404" s="10"/>
      <c r="I404" s="52" t="s">
        <v>1133</v>
      </c>
      <c r="J404" s="51"/>
      <c r="K404" s="76">
        <f>+SUM(K2:K16)+SUM(K359:K377)</f>
        <v>270639</v>
      </c>
    </row>
    <row r="405" spans="1:11" ht="15.75" thickBot="1">
      <c r="A405" s="10"/>
      <c r="I405" s="51"/>
      <c r="J405" s="51"/>
      <c r="K405" s="77">
        <f>SUM(K403:K404)</f>
        <v>3.725290298461914E-09</v>
      </c>
    </row>
    <row r="406" ht="15.75" thickTop="1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ht="15">
      <c r="A412" s="10"/>
    </row>
    <row r="413" spans="1:13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9707515.67999998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aca="true" t="shared" si="0" ref="O415:O422">K415-M415</f>
        <v>0</v>
      </c>
    </row>
    <row r="416" spans="1:15" ht="16.5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75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9926160.87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5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13809483.2</v>
      </c>
      <c r="N423" s="14"/>
      <c r="O423" s="130">
        <f>SUM(O419:O422)</f>
        <v>9707515.680000003</v>
      </c>
    </row>
    <row r="424" spans="1:13" ht="15.75" thickTop="1">
      <c r="A424" s="10"/>
      <c r="I424" s="84"/>
      <c r="J424" s="84"/>
      <c r="K424" s="84"/>
      <c r="M424" s="74"/>
    </row>
    <row r="425" spans="1:11" ht="15">
      <c r="A425" s="10"/>
      <c r="I425" s="84"/>
      <c r="J425" s="84"/>
      <c r="K425" s="84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G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bestFit="1" customWidth="1"/>
    <col min="10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193" t="s">
        <v>32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12.75">
      <c r="B2" s="194" t="s">
        <v>1249</v>
      </c>
      <c r="C2" s="194"/>
      <c r="D2" s="194"/>
      <c r="E2" s="194"/>
      <c r="F2" s="194"/>
      <c r="G2" s="194"/>
      <c r="H2" s="195" t="s">
        <v>1250</v>
      </c>
      <c r="I2" s="195"/>
      <c r="J2" s="195"/>
      <c r="K2" s="195"/>
      <c r="L2" s="195"/>
      <c r="M2" s="195"/>
      <c r="N2" s="195"/>
      <c r="O2" s="195"/>
      <c r="P2" s="195"/>
    </row>
    <row r="3" spans="1:20" s="14" customFormat="1" ht="12.75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294553471.15000015</v>
      </c>
      <c r="C5" s="19">
        <v>58559039.45</v>
      </c>
      <c r="D5" s="19">
        <v>31627574.07999996</v>
      </c>
      <c r="E5" s="19">
        <v>175238136.73</v>
      </c>
      <c r="F5" s="19">
        <v>10277419.170000002</v>
      </c>
      <c r="G5" s="19">
        <v>1179807.45</v>
      </c>
      <c r="H5" s="19">
        <f>142289412.86-603750</f>
        <v>141685662.86</v>
      </c>
      <c r="I5" s="19">
        <v>0</v>
      </c>
      <c r="J5" s="19">
        <v>0</v>
      </c>
      <c r="K5" s="19">
        <v>6216760.24</v>
      </c>
      <c r="L5" s="19">
        <v>2449659.33</v>
      </c>
      <c r="M5" s="19">
        <v>9161503.16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</v>
      </c>
      <c r="R5" s="14"/>
      <c r="S5" s="19">
        <f>408764-T5</f>
        <v>295542</v>
      </c>
      <c r="T5" s="19">
        <v>113222</v>
      </c>
      <c r="U5" s="20">
        <f>SUM(Q5:T5)</f>
        <v>773350096.7898997</v>
      </c>
    </row>
    <row r="6" spans="1:21" ht="12.75">
      <c r="A6" s="13" t="s">
        <v>1251</v>
      </c>
      <c r="B6" s="19">
        <v>8983998.27</v>
      </c>
      <c r="C6" s="19">
        <v>4938925</v>
      </c>
      <c r="D6" s="19"/>
      <c r="E6" s="19">
        <v>33088033.42</v>
      </c>
      <c r="F6" s="19"/>
      <c r="G6" s="19"/>
      <c r="H6" s="19">
        <v>22113316.36</v>
      </c>
      <c r="I6" s="20"/>
      <c r="J6" s="20"/>
      <c r="K6" s="20">
        <v>3941564.88</v>
      </c>
      <c r="L6" s="20"/>
      <c r="M6" s="20">
        <f>7196520.85+2522160.84</f>
        <v>9718681.69</v>
      </c>
      <c r="N6" s="20">
        <v>134030</v>
      </c>
      <c r="O6" s="20">
        <v>522172.73</v>
      </c>
      <c r="P6" s="20"/>
      <c r="Q6" s="20">
        <f>SUM(B6:P6)</f>
        <v>83440722.35</v>
      </c>
      <c r="U6" s="20">
        <f>Q6+S6+T6</f>
        <v>83440722.35</v>
      </c>
    </row>
    <row r="7" spans="1:21" ht="12.75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 t="e">
        <f>'[1]התאמה חודשית'!B73-S5-T7-T5</f>
        <v>#REF!</v>
      </c>
      <c r="T7" s="20" t="e">
        <f>'[1]התאמה חודשית'!F12-T5</f>
        <v>#REF!</v>
      </c>
      <c r="U7" s="20" t="e">
        <f>Q7+S7+T7</f>
        <v>#REF!</v>
      </c>
    </row>
    <row r="8" spans="1:21" ht="12.75">
      <c r="A8" s="13" t="s">
        <v>1252</v>
      </c>
      <c r="B8" s="19">
        <v>-22401504.65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 ht="12.75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 ht="12.75">
      <c r="A10" s="5" t="s">
        <v>49</v>
      </c>
      <c r="B10" s="12">
        <f aca="true" t="shared" si="0" ref="B10:T10">SUM(B5:B9)</f>
        <v>283719399.90000015</v>
      </c>
      <c r="C10" s="12">
        <f t="shared" si="0"/>
        <v>58477370.88</v>
      </c>
      <c r="D10" s="12">
        <f t="shared" si="0"/>
        <v>31674003.39999996</v>
      </c>
      <c r="E10" s="12">
        <f t="shared" si="0"/>
        <v>196968813.85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9744029.180000002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41516269.0699</v>
      </c>
      <c r="P10" s="12">
        <f t="shared" si="0"/>
        <v>2019380</v>
      </c>
      <c r="Q10" s="12">
        <f t="shared" si="0"/>
        <v>806263094.3098998</v>
      </c>
      <c r="S10" s="12" t="e">
        <f t="shared" si="0"/>
        <v>#REF!</v>
      </c>
      <c r="T10" s="12" t="e">
        <f t="shared" si="0"/>
        <v>#REF!</v>
      </c>
      <c r="U10" s="12" t="e">
        <f>SUM(U5:U9)</f>
        <v>#REF!</v>
      </c>
    </row>
    <row r="11" spans="1:21" ht="12.75">
      <c r="A11" s="23" t="s">
        <v>50</v>
      </c>
      <c r="B11" s="22">
        <f>'[1]התאמה חודשית'!E6</f>
        <v>283719399.9</v>
      </c>
      <c r="C11" s="22">
        <f>'[1]התאמה חודשית'!E9</f>
        <v>58477370.88</v>
      </c>
      <c r="D11" s="22">
        <f>'[1]התאמה חודשית'!E18</f>
        <v>31674003.4</v>
      </c>
      <c r="E11" s="22">
        <f>'[1]התאמה חודשית'!E19</f>
        <v>196968813.85</v>
      </c>
      <c r="F11" s="22">
        <f>+'[1]התאמה חודשית'!E15</f>
        <v>10142081.69</v>
      </c>
      <c r="G11" s="22">
        <f>+'[1]התאמה חודשית'!E17</f>
        <v>1140912.7</v>
      </c>
      <c r="H11" s="22">
        <f>'[1]התאמה חודשית'!E7</f>
        <v>152074667.45</v>
      </c>
      <c r="I11" s="22">
        <f>'[1]התאמה חודשית'!E8</f>
        <v>0</v>
      </c>
      <c r="J11" s="22">
        <f>'[1]התאמה חודשית'!E20</f>
        <v>0</v>
      </c>
      <c r="K11" s="22">
        <f>'[1]התאמה חודשית'!E14</f>
        <v>9744029.18</v>
      </c>
      <c r="L11" s="22">
        <f>'[1]התאמה חודשית'!E16</f>
        <v>2378585.37</v>
      </c>
      <c r="M11" s="22">
        <f>'[1]התאמה חודשית'!E10</f>
        <v>15746980.82</v>
      </c>
      <c r="N11" s="22">
        <f>'[1]התאמה חודשית'!E11</f>
        <v>660600</v>
      </c>
      <c r="O11" s="22">
        <f>'[1]התאמה חודשית'!E12</f>
        <v>41516269.07</v>
      </c>
      <c r="P11" s="22">
        <f>'[1]התאמה חודשית'!E13</f>
        <v>2019380</v>
      </c>
      <c r="Q11" s="22">
        <f>'[1]התאמה חודשית'!E22</f>
        <v>806263094.3100001</v>
      </c>
      <c r="U11" s="6">
        <f>'[1]התאמה חודשית'!G22</f>
        <v>806712578.3100001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-3.725290298461914E-08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-0.00010025501251220703</v>
      </c>
      <c r="U12" s="20" t="e">
        <f>U10-U11</f>
        <v>#REF!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194" t="s">
        <v>1246</v>
      </c>
      <c r="C14" s="194"/>
      <c r="D14" s="194"/>
      <c r="E14" s="194"/>
      <c r="F14" s="194"/>
      <c r="G14" s="195" t="s">
        <v>1247</v>
      </c>
      <c r="H14" s="195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12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 ht="12.75">
      <c r="A17" s="13" t="s">
        <v>46</v>
      </c>
      <c r="B17" s="19">
        <f>5712928.65+476750+1648644.36-444030-190880</f>
        <v>7203413.010000001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-3.623767952376511E-13</v>
      </c>
      <c r="G17" s="19">
        <v>5393625.91</v>
      </c>
      <c r="H17" s="19">
        <v>8390034.440000001</v>
      </c>
      <c r="I17" s="25">
        <v>73829398.89</v>
      </c>
      <c r="J17" s="25"/>
      <c r="K17" s="25">
        <v>69469</v>
      </c>
      <c r="L17" s="20">
        <f>SUM(I17:K17)</f>
        <v>73898867.89</v>
      </c>
      <c r="O17" s="7"/>
    </row>
    <row r="18" spans="1:15" ht="12.7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2" ht="12.75">
      <c r="A19" s="13" t="s">
        <v>47</v>
      </c>
      <c r="B19" s="19">
        <v>998504.02</v>
      </c>
      <c r="C19" s="19">
        <v>4790453.46</v>
      </c>
      <c r="D19" s="19">
        <v>22958.88</v>
      </c>
      <c r="E19" s="20"/>
      <c r="F19" s="20"/>
      <c r="G19" s="19">
        <v>527939.42</v>
      </c>
      <c r="H19" s="19">
        <v>394126.23</v>
      </c>
      <c r="I19" s="25">
        <f>SUM(B19:H19)</f>
        <v>6733982.01</v>
      </c>
      <c r="J19" s="25"/>
      <c r="K19" s="20">
        <f>+'[1]התאמה חודשית'!B93-'[1]רווה"פ חודשי'!K17</f>
        <v>-66520</v>
      </c>
      <c r="L19" s="12">
        <f>I19+K19</f>
        <v>6667462.01</v>
      </c>
    </row>
    <row r="20" spans="1:12" ht="12.7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2" ht="12.7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2" ht="12.75">
      <c r="A22" s="5" t="s">
        <v>49</v>
      </c>
      <c r="B22" s="12">
        <f aca="true" t="shared" si="2" ref="B22:I22">SUM(B17:B21)</f>
        <v>8455222.530000001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>SUM(G17:G21)</f>
        <v>5921565.33</v>
      </c>
      <c r="H22" s="12">
        <f>SUM(H17:H21)</f>
        <v>8784160.670000002</v>
      </c>
      <c r="I22" s="12">
        <f t="shared" si="2"/>
        <v>81747829.4</v>
      </c>
      <c r="J22" s="12"/>
      <c r="K22" s="12">
        <f>SUM(K17:K21)</f>
        <v>2949</v>
      </c>
      <c r="L22" s="20">
        <f>SUM(L17:L21)</f>
        <v>81750778.4</v>
      </c>
    </row>
    <row r="23" spans="1:12" ht="12.75">
      <c r="A23" s="23" t="s">
        <v>50</v>
      </c>
      <c r="B23" s="6">
        <f>'[1]התאמה חודשית'!E28</f>
        <v>8455222.53</v>
      </c>
      <c r="C23" s="6">
        <f>'[1]התאמה חודשית'!E29</f>
        <v>58586880.87</v>
      </c>
      <c r="D23" s="6">
        <f>'[1]התאמה חודשית'!E25</f>
        <v>0</v>
      </c>
      <c r="E23" s="6">
        <f>'[1]התאמה חודשית'!E26</f>
        <v>0</v>
      </c>
      <c r="F23" s="6">
        <f>'[1]התאמה חודשית'!E27</f>
        <v>0</v>
      </c>
      <c r="G23" s="6">
        <f>+'[1]התאמה חודשית'!E30</f>
        <v>5921565.33</v>
      </c>
      <c r="H23" s="6">
        <f>+'[1]התאמה חודשית'!E31</f>
        <v>8784160.67</v>
      </c>
      <c r="I23" s="6">
        <f>'[1]התאמה חודשית'!E32</f>
        <v>81747829.4</v>
      </c>
      <c r="J23" s="9"/>
      <c r="L23" s="6">
        <f>'[1]התאמה חודשית'!G32</f>
        <v>81750778.4</v>
      </c>
    </row>
    <row r="24" spans="2:12" ht="12.75">
      <c r="B24" s="20">
        <f aca="true" t="shared" si="3" ref="B24:I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2:3" ht="12.75">
      <c r="B26" t="s">
        <v>56</v>
      </c>
      <c r="C26" s="20">
        <f>Q7+I19</f>
        <v>10592921.649999999</v>
      </c>
    </row>
    <row r="27" spans="2:3" ht="12.75">
      <c r="B27" t="s">
        <v>57</v>
      </c>
      <c r="C27" s="22">
        <f>Q9+I21</f>
        <v>1977273.8399999999</v>
      </c>
    </row>
    <row r="28" ht="12.75">
      <c r="C28" s="20">
        <f>C26+C27</f>
        <v>12570195.489999998</v>
      </c>
    </row>
    <row r="32" spans="3:5" ht="12.75">
      <c r="C32" t="s">
        <v>1102</v>
      </c>
      <c r="E32" s="20">
        <f>+F7+K7+H19</f>
        <v>-155507.19000000006</v>
      </c>
    </row>
    <row r="33" spans="3:5" ht="12.75">
      <c r="C33" t="s">
        <v>1103</v>
      </c>
      <c r="E33" s="20">
        <f>+I19+I21+Q7+Q9-E32</f>
        <v>12725702.679999998</v>
      </c>
    </row>
    <row r="34" ht="12.75">
      <c r="E34" s="20">
        <f>SUM(E32:E33)</f>
        <v>12570195.489999998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193" t="s">
        <v>32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12.75">
      <c r="B2" s="194" t="s">
        <v>1249</v>
      </c>
      <c r="C2" s="194"/>
      <c r="D2" s="194"/>
      <c r="E2" s="194"/>
      <c r="F2" s="194"/>
      <c r="G2" s="194"/>
      <c r="H2" s="195" t="s">
        <v>1250</v>
      </c>
      <c r="I2" s="195"/>
      <c r="J2" s="195"/>
      <c r="K2" s="195"/>
      <c r="L2" s="195"/>
      <c r="M2" s="195"/>
      <c r="N2" s="195"/>
      <c r="O2" s="195"/>
      <c r="P2" s="195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283719399.90000015</v>
      </c>
      <c r="C5" s="19">
        <v>58477370.88</v>
      </c>
      <c r="D5" s="19">
        <v>31674003.39999996</v>
      </c>
      <c r="E5" s="19">
        <v>196968813.85</v>
      </c>
      <c r="F5" s="19">
        <v>10142081.690000001</v>
      </c>
      <c r="G5" s="19">
        <v>1140912.7</v>
      </c>
      <c r="H5" s="19">
        <f>152074667.45+4324116.36+411908.15</f>
        <v>156810691.96</v>
      </c>
      <c r="I5" s="19">
        <v>0</v>
      </c>
      <c r="J5" s="19">
        <v>0</v>
      </c>
      <c r="K5" s="19">
        <v>9744029.180000002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37192152.7099</v>
      </c>
      <c r="P5" s="19">
        <f>2019380-2019380</f>
        <v>0</v>
      </c>
      <c r="Q5" s="19">
        <v>806263094.3098998</v>
      </c>
      <c r="R5" s="14"/>
      <c r="S5" s="19">
        <v>449483.86</v>
      </c>
      <c r="T5" s="19">
        <v>0</v>
      </c>
      <c r="U5" s="20">
        <f>SUM(Q5:T5)</f>
        <v>806712578.1698998</v>
      </c>
    </row>
    <row r="6" spans="1:21" ht="12.75">
      <c r="A6" s="13" t="s">
        <v>1251</v>
      </c>
      <c r="B6" s="19">
        <v>37709019.94</v>
      </c>
      <c r="C6" s="19">
        <v>12121994.37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</v>
      </c>
      <c r="U6" s="20">
        <f>Q6+S6+T6</f>
        <v>98215079.64</v>
      </c>
    </row>
    <row r="7" spans="1:21" ht="12.75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'[2]התאמה חודשית'!B75-S5-T7-T5</f>
        <v>131731.56999999995</v>
      </c>
      <c r="T7" s="20">
        <f>'[2]התאמה חודשית'!F12-T5</f>
        <v>347932.25</v>
      </c>
      <c r="U7" s="20">
        <f>Q7+S7+T7</f>
        <v>-3302663.69</v>
      </c>
    </row>
    <row r="8" spans="1:21" ht="12.75">
      <c r="A8" s="13" t="s">
        <v>1252</v>
      </c>
      <c r="B8" s="19">
        <v>-42441461.88</v>
      </c>
      <c r="C8" s="19">
        <v>-21590788.13</v>
      </c>
      <c r="D8" s="19">
        <v>-13149045.93</v>
      </c>
      <c r="E8" s="19">
        <v>-15414805.79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 ht="12.75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 ht="12.75">
      <c r="A10" s="5" t="s">
        <v>49</v>
      </c>
      <c r="B10" s="12">
        <f aca="true" t="shared" si="0" ref="B10:T1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159034211.01</v>
      </c>
      <c r="I10" s="12">
        <f t="shared" si="0"/>
        <v>0</v>
      </c>
      <c r="J10" s="12">
        <f t="shared" si="0"/>
        <v>0</v>
      </c>
      <c r="K10" s="12">
        <f t="shared" si="0"/>
        <v>9852667.330000002</v>
      </c>
      <c r="L10" s="12">
        <f t="shared" si="0"/>
        <v>4617966.180000001</v>
      </c>
      <c r="M10" s="12">
        <f t="shared" si="0"/>
        <v>17159900.46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</v>
      </c>
      <c r="T10" s="12">
        <f t="shared" si="0"/>
        <v>347932.25</v>
      </c>
      <c r="U10" s="12">
        <f>SUM(U5:U9)</f>
        <v>793748053.6198997</v>
      </c>
    </row>
    <row r="11" spans="1:21" ht="12.75">
      <c r="A11" s="23" t="s">
        <v>50</v>
      </c>
      <c r="B11" s="22">
        <f>'[2]התאמה חודשית'!E6</f>
        <v>279639603.23</v>
      </c>
      <c r="C11" s="22">
        <f>'[2]התאמה חודשית'!E9</f>
        <v>49035613.26</v>
      </c>
      <c r="D11" s="22">
        <f>'[2]התאמה חודשית'!E18</f>
        <v>18502181.71</v>
      </c>
      <c r="E11" s="22">
        <f>'[2]התאמה חודשית'!E19</f>
        <v>206796480.86</v>
      </c>
      <c r="F11" s="22">
        <f>+'[2]התאמה חודשית'!E15</f>
        <v>10221518.16</v>
      </c>
      <c r="G11" s="22">
        <f>+'[2]התאמה חודשית'!E17</f>
        <v>1486547.75</v>
      </c>
      <c r="H11" s="22">
        <f>'[2]התאמה חודשית'!E7</f>
        <v>159034211.01</v>
      </c>
      <c r="I11" s="22">
        <f>'[2]התאמה חודשית'!E8</f>
        <v>0</v>
      </c>
      <c r="J11" s="22">
        <f>'[2]התאמה חודשית'!E20</f>
        <v>0</v>
      </c>
      <c r="K11" s="22">
        <f>'[2]התאמה חודשית'!E14</f>
        <v>9852667.33</v>
      </c>
      <c r="L11" s="22">
        <f>'[2]התאמה חודשית'!E16</f>
        <v>4617966.18</v>
      </c>
      <c r="M11" s="22">
        <f>'[2]התאמה חודשית'!E10</f>
        <v>17159900.46</v>
      </c>
      <c r="N11" s="22">
        <f>'[2]התאמה חודשית'!E11</f>
        <v>663000</v>
      </c>
      <c r="O11" s="22">
        <f>'[2]התאמה חודשית'!E12</f>
        <v>35809215.99</v>
      </c>
      <c r="P11" s="22">
        <f>'[2]התאמה חודשית'!E13</f>
        <v>0</v>
      </c>
      <c r="Q11" s="22">
        <f>'[2]התאמה חודשית'!E22</f>
        <v>792818905.9399999</v>
      </c>
      <c r="U11" s="6">
        <f>'[2]התאמה חודשית'!G22</f>
        <v>793748053.89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-4.0978193283081055E-08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-0.00010013580322265625</v>
      </c>
      <c r="U12" s="20">
        <f>U10-U11</f>
        <v>-0.2701002359390259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194" t="s">
        <v>1246</v>
      </c>
      <c r="C14" s="194"/>
      <c r="D14" s="194"/>
      <c r="E14" s="194"/>
      <c r="F14" s="194"/>
      <c r="G14" s="195" t="s">
        <v>1247</v>
      </c>
      <c r="H14" s="195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8455222.530000001</v>
      </c>
      <c r="C17" s="19">
        <v>58586880.870000005</v>
      </c>
      <c r="D17" s="19">
        <v>0</v>
      </c>
      <c r="E17" s="19">
        <v>0</v>
      </c>
      <c r="F17" s="19">
        <v>-3.623767952376511E-13</v>
      </c>
      <c r="G17" s="19">
        <v>5921565.33</v>
      </c>
      <c r="H17" s="19">
        <v>8784160.670000002</v>
      </c>
      <c r="J17" s="25"/>
      <c r="K17" s="25">
        <v>81747829.4</v>
      </c>
      <c r="M17" s="12">
        <v>2949</v>
      </c>
      <c r="N17" s="20">
        <f>SUM(I17:M17)</f>
        <v>81750778.4</v>
      </c>
      <c r="O17" s="7"/>
    </row>
    <row r="18" spans="1:15" ht="12.7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4" ht="12.7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+'[2]התאמה חודשית'!B96-'[2]רווה"פ חודשי'!M17</f>
        <v>116411.54</v>
      </c>
      <c r="N19" s="12">
        <f>K19+M19</f>
        <v>469845.53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4" ht="12.7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4" ht="12.75">
      <c r="A22" s="5" t="s">
        <v>49</v>
      </c>
      <c r="B22" s="12">
        <f aca="true" t="shared" si="2" ref="B22:H22">SUM(B17:B21)</f>
        <v>9298608.42</v>
      </c>
      <c r="C22" s="12">
        <f t="shared" si="2"/>
        <v>59095799.82000001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84854527.91</v>
      </c>
      <c r="M22" s="12">
        <f>SUM(M17:M21)</f>
        <v>119360.54</v>
      </c>
      <c r="N22" s="20">
        <f>SUM(N17:N21)</f>
        <v>84973888.45</v>
      </c>
    </row>
    <row r="23" spans="1:14" ht="12.75">
      <c r="A23" s="23" t="s">
        <v>50</v>
      </c>
      <c r="B23" s="6">
        <f>'[2]התאמה חודשית'!E28</f>
        <v>9298608.42</v>
      </c>
      <c r="C23" s="6">
        <f>'[2]התאמה חודשית'!E29</f>
        <v>59095799.82</v>
      </c>
      <c r="D23" s="6">
        <f>'[2]התאמה חודשית'!E25</f>
        <v>0</v>
      </c>
      <c r="E23" s="6">
        <f>'[2]התאמה חודשית'!E26</f>
        <v>0</v>
      </c>
      <c r="F23" s="6">
        <f>'[2]התאמה חודשית'!E27</f>
        <v>0</v>
      </c>
      <c r="G23" s="6">
        <f>+'[2]התאמה חודשית'!E30</f>
        <v>5293477.45</v>
      </c>
      <c r="H23" s="6">
        <f>+'[2]התאמה חודשית'!E31</f>
        <v>11166642.22</v>
      </c>
      <c r="J23" s="9"/>
      <c r="K23" s="6">
        <f>'[2]התאמה חודשית'!E32</f>
        <v>84854527.91</v>
      </c>
      <c r="N23" s="6">
        <f>'[2]התאמה חודשית'!G32</f>
        <v>84973888.45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-3428893.5199999996</v>
      </c>
    </row>
    <row r="27" spans="2:3" ht="12.75">
      <c r="B27" t="s">
        <v>57</v>
      </c>
      <c r="C27" s="22">
        <f>Q9+K21</f>
        <v>3184791</v>
      </c>
    </row>
    <row r="28" ht="12.75">
      <c r="C28" s="20">
        <f>C26+C27</f>
        <v>-244102.51999999955</v>
      </c>
    </row>
    <row r="31" ht="12.75">
      <c r="F31" s="14"/>
    </row>
    <row r="32" spans="3:5" ht="12.75">
      <c r="C32" t="s">
        <v>1102</v>
      </c>
      <c r="E32" s="20">
        <f>+F7+K7+H19</f>
        <v>708226.52</v>
      </c>
    </row>
    <row r="33" spans="3:5" ht="12.75">
      <c r="C33" t="s">
        <v>1103</v>
      </c>
      <c r="E33" s="20">
        <f>+K19+K21+Q7+Q9-E32</f>
        <v>-952329.0399999996</v>
      </c>
    </row>
    <row r="34" ht="12.75">
      <c r="E34" s="20">
        <f>SUM(E32:E33)</f>
        <v>-244102.51999999955</v>
      </c>
    </row>
  </sheetData>
  <sheetProtection/>
  <mergeCells count="5">
    <mergeCell ref="B1:P1"/>
    <mergeCell ref="B14:F14"/>
    <mergeCell ref="G14:H14"/>
    <mergeCell ref="B2:G2"/>
    <mergeCell ref="H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193" t="s">
        <v>32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12.75">
      <c r="B2" s="194" t="s">
        <v>1249</v>
      </c>
      <c r="C2" s="194"/>
      <c r="D2" s="194"/>
      <c r="E2" s="194"/>
      <c r="F2" s="194"/>
      <c r="G2" s="194"/>
      <c r="H2" s="195" t="s">
        <v>1250</v>
      </c>
      <c r="I2" s="195"/>
      <c r="J2" s="195"/>
      <c r="K2" s="195"/>
      <c r="L2" s="195"/>
      <c r="M2" s="195"/>
      <c r="N2" s="195"/>
      <c r="O2" s="195"/>
      <c r="P2" s="195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159034211.01</v>
      </c>
      <c r="I5" s="19">
        <v>0</v>
      </c>
      <c r="J5" s="19">
        <v>0</v>
      </c>
      <c r="K5" s="19">
        <v>9852667.330000002</v>
      </c>
      <c r="L5" s="19">
        <v>4617966.18</v>
      </c>
      <c r="M5" s="19">
        <v>17159900.46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</v>
      </c>
      <c r="T5" s="19">
        <v>347932.25</v>
      </c>
      <c r="U5" s="20">
        <v>793748053.6198997</v>
      </c>
    </row>
    <row r="6" spans="1:21" ht="12.75">
      <c r="A6" s="13" t="s">
        <v>1251</v>
      </c>
      <c r="B6" s="19">
        <v>29430135.38</v>
      </c>
      <c r="C6" s="19">
        <v>24249425.7</v>
      </c>
      <c r="D6" s="19">
        <v>21082436.99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85149994.41</v>
      </c>
      <c r="U6" s="20">
        <f>Q6+S6+T6</f>
        <v>85149994.41</v>
      </c>
    </row>
    <row r="7" spans="1:21" ht="12.75">
      <c r="A7" s="13" t="s">
        <v>47</v>
      </c>
      <c r="B7" s="19">
        <v>2292980.28</v>
      </c>
      <c r="C7" s="19">
        <v>121595.34</v>
      </c>
      <c r="D7" s="19">
        <v>-26897.8</v>
      </c>
      <c r="E7" s="19">
        <v>3549034.41</v>
      </c>
      <c r="F7" s="19">
        <v>59016.96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</v>
      </c>
      <c r="S7" s="20">
        <f>'[3]התאמה חודשית'!B74-S5-T7-T5</f>
        <v>-447674.43000000005</v>
      </c>
      <c r="T7" s="20">
        <f>'[3]התאמה חודשית'!F12-T5</f>
        <v>-340038.98</v>
      </c>
      <c r="U7" s="20">
        <f>Q7+S7+T7</f>
        <v>8841677.99</v>
      </c>
    </row>
    <row r="8" spans="1:21" ht="12.75">
      <c r="A8" s="13" t="s">
        <v>1252</v>
      </c>
      <c r="B8" s="19">
        <v>-33614167.58</v>
      </c>
      <c r="C8" s="19">
        <v>-3948852.7</v>
      </c>
      <c r="D8" s="19"/>
      <c r="E8" s="19">
        <v>-66436260.56</v>
      </c>
      <c r="F8" s="19"/>
      <c r="G8" s="19"/>
      <c r="H8" s="19">
        <v>-5725487.97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 ht="12.75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 ht="12.75">
      <c r="A10" s="5" t="s">
        <v>49</v>
      </c>
      <c r="B10" s="12">
        <f aca="true" t="shared" si="0" ref="B10:T10">SUM(B5:B9)</f>
        <v>279331831.3100001</v>
      </c>
      <c r="C10" s="12">
        <f t="shared" si="0"/>
        <v>69471238.60000001</v>
      </c>
      <c r="D10" s="12">
        <f t="shared" si="0"/>
        <v>39557720.89999996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7868240.170000002</v>
      </c>
      <c r="L10" s="12">
        <f t="shared" si="0"/>
        <v>8534396.21</v>
      </c>
      <c r="M10" s="12">
        <f t="shared" si="0"/>
        <v>17792277.94</v>
      </c>
      <c r="N10" s="12">
        <f t="shared" si="0"/>
        <v>650400</v>
      </c>
      <c r="O10" s="12">
        <f t="shared" si="0"/>
        <v>35809271.4399</v>
      </c>
      <c r="P10" s="12">
        <f t="shared" si="0"/>
        <v>0</v>
      </c>
      <c r="Q10" s="12">
        <f t="shared" si="0"/>
        <v>776153103.1098998</v>
      </c>
      <c r="S10" s="12">
        <f t="shared" si="0"/>
        <v>133541</v>
      </c>
      <c r="T10" s="12">
        <f t="shared" si="0"/>
        <v>7893.270000000019</v>
      </c>
      <c r="U10" s="12">
        <f>SUM(U5:U9)</f>
        <v>776294537.3798997</v>
      </c>
    </row>
    <row r="11" spans="1:21" ht="12.75">
      <c r="A11" s="23" t="s">
        <v>50</v>
      </c>
      <c r="B11" s="22">
        <f>'[3]התאמה חודשית'!E6</f>
        <v>279331831.31</v>
      </c>
      <c r="C11" s="22">
        <f>'[3]התאמה חודשית'!E9</f>
        <v>69471238.6</v>
      </c>
      <c r="D11" s="22">
        <f>'[3]התאמה חודשית'!E18</f>
        <v>39557720.9</v>
      </c>
      <c r="E11" s="22">
        <f>'[3]התאמה חודשית'!E19</f>
        <v>143264661.71</v>
      </c>
      <c r="F11" s="22">
        <f>+'[3]התאמה חודשית'!E15</f>
        <v>10280535.12</v>
      </c>
      <c r="G11" s="22">
        <f>+'[3]התאמה חודשית'!E17</f>
        <v>1472798.4</v>
      </c>
      <c r="H11" s="22">
        <f>'[3]התאמה חודשית'!E7</f>
        <v>162119731.31</v>
      </c>
      <c r="I11" s="22">
        <f>'[3]התאמה חודשית'!E8</f>
        <v>0</v>
      </c>
      <c r="J11" s="22">
        <f>'[3]התאמה חודשית'!E20</f>
        <v>0</v>
      </c>
      <c r="K11" s="22">
        <f>'[3]התאמה חודשית'!E14</f>
        <v>7868240.17</v>
      </c>
      <c r="L11" s="22">
        <f>'[3]התאמה חודשית'!E16</f>
        <v>8534396.21</v>
      </c>
      <c r="M11" s="22">
        <f>'[3]התאמה חודשית'!E10</f>
        <v>17792277.94</v>
      </c>
      <c r="N11" s="22">
        <f>'[3]התאמה חודשית'!E11</f>
        <v>650400</v>
      </c>
      <c r="O11" s="22">
        <f>'[3]התאמה חודשית'!E12</f>
        <v>35809271.44</v>
      </c>
      <c r="P11" s="22">
        <f>'[3]התאמה חודשית'!E13</f>
        <v>0</v>
      </c>
      <c r="Q11" s="22">
        <f>'[3]התאמה חודשית'!E22</f>
        <v>776153103.11</v>
      </c>
      <c r="U11" s="6">
        <f>'[3]התאמה חודשית'!G22</f>
        <v>776294537.38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-9.99942421913147E-05</v>
      </c>
      <c r="P12" s="20">
        <f>P10-P11</f>
        <v>0</v>
      </c>
      <c r="Q12" s="20">
        <f>Q10-Q11</f>
        <v>-0.00010025501251220703</v>
      </c>
      <c r="U12" s="20">
        <f>U10-U11</f>
        <v>-0.00010025501251220703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194" t="s">
        <v>1246</v>
      </c>
      <c r="C14" s="194"/>
      <c r="D14" s="194"/>
      <c r="E14" s="194"/>
      <c r="F14" s="194"/>
      <c r="G14" s="195" t="s">
        <v>1247</v>
      </c>
      <c r="H14" s="195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9298608.42</v>
      </c>
      <c r="C17" s="19">
        <v>59095799.82000001</v>
      </c>
      <c r="D17" s="19">
        <v>0</v>
      </c>
      <c r="E17" s="19">
        <v>0</v>
      </c>
      <c r="F17" s="19">
        <v>-3.623767952376511E-13</v>
      </c>
      <c r="G17" s="19">
        <v>5293477.45</v>
      </c>
      <c r="H17" s="19">
        <v>11166642.220000003</v>
      </c>
      <c r="J17" s="25"/>
      <c r="K17" s="25">
        <v>84854527.91</v>
      </c>
      <c r="M17" s="12">
        <v>119360.54</v>
      </c>
      <c r="N17" s="20">
        <v>84973888.45</v>
      </c>
      <c r="O17" s="7"/>
    </row>
    <row r="18" spans="1:15" ht="12.7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4" ht="12.7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+'[3]התאמה חודשית'!B97-'[3]רווה"פ חודשי'!M17</f>
        <v>233709.82</v>
      </c>
      <c r="N19" s="12">
        <f>K19+M19</f>
        <v>3255473.47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4" ht="12.7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4" ht="12.75">
      <c r="A22" s="5" t="s">
        <v>49</v>
      </c>
      <c r="B22" s="12">
        <f aca="true" t="shared" si="2" ref="B22:H22">SUM(B17:B21)</f>
        <v>9713364.54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88050175.83</v>
      </c>
      <c r="M22" s="12">
        <f>SUM(M17:M21)</f>
        <v>353070.36</v>
      </c>
      <c r="N22" s="20">
        <f>SUM(N17:N21)</f>
        <v>88403246.19</v>
      </c>
    </row>
    <row r="23" spans="1:14" ht="12.75">
      <c r="A23" s="23" t="s">
        <v>50</v>
      </c>
      <c r="B23" s="6">
        <f>'[3]התאמה חודשית'!E28</f>
        <v>9713364.54</v>
      </c>
      <c r="C23" s="6">
        <f>'[3]התאמה חודשית'!E29</f>
        <v>61226531.73</v>
      </c>
      <c r="D23" s="6">
        <f>'[3]התאמה חודשית'!E25</f>
        <v>0</v>
      </c>
      <c r="E23" s="6">
        <f>'[3]התאמה חודשית'!E26</f>
        <v>0</v>
      </c>
      <c r="F23" s="6">
        <f>'[3]התאמה חודשית'!E27</f>
        <v>0</v>
      </c>
      <c r="G23" s="6">
        <f>+'[3]התאמה חודשית'!E30</f>
        <v>3827614.65</v>
      </c>
      <c r="H23" s="6">
        <f>+'[3]התאמה חודשית'!E31</f>
        <v>13282664.91</v>
      </c>
      <c r="J23" s="9"/>
      <c r="K23" s="6">
        <f>'[3]התאמה חודשית'!E32</f>
        <v>88050175.83</v>
      </c>
      <c r="N23" s="6">
        <f>'[3]התאמה חודשית'!G32</f>
        <v>88403246.19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12651155.05</v>
      </c>
    </row>
    <row r="27" spans="2:3" ht="12.75">
      <c r="B27" t="s">
        <v>57</v>
      </c>
      <c r="C27" s="22">
        <f>Q9+K21</f>
        <v>146995</v>
      </c>
    </row>
    <row r="28" ht="12.75">
      <c r="C28" s="20">
        <f>C26+C27</f>
        <v>12798150.05</v>
      </c>
    </row>
    <row r="31" ht="12.75">
      <c r="F31" s="14"/>
    </row>
    <row r="32" spans="3:5" ht="12.75">
      <c r="C32" t="s">
        <v>1102</v>
      </c>
      <c r="E32" s="20">
        <f>+F7+K7+H19+K9</f>
        <v>226041.49</v>
      </c>
    </row>
    <row r="33" spans="3:5" ht="12.75">
      <c r="C33" t="s">
        <v>1103</v>
      </c>
      <c r="E33" s="20">
        <f>+K19+K21+Q7+Q9-E32</f>
        <v>12572108.56</v>
      </c>
    </row>
    <row r="34" ht="12.75">
      <c r="E34" s="20">
        <f>SUM(E32:E33)</f>
        <v>12798150.05</v>
      </c>
    </row>
    <row r="36" spans="3:5" ht="12.75">
      <c r="C36" t="s">
        <v>1104</v>
      </c>
      <c r="E36" s="20">
        <f>+H22+F10+K10</f>
        <v>31431440.200000007</v>
      </c>
    </row>
    <row r="37" spans="3:5" ht="12.75">
      <c r="C37" t="s">
        <v>1105</v>
      </c>
      <c r="E37" s="20">
        <f>+K22+Q10-E36</f>
        <v>832771838.7398998</v>
      </c>
    </row>
    <row r="38" ht="12.75">
      <c r="E38" s="20">
        <f>SUM(E36:E37)</f>
        <v>864203278.9398998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Golden Insurance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YaronYog</dc:creator>
  <cp:keywords/>
  <dc:description/>
  <cp:lastModifiedBy>dor melamed inbal</cp:lastModifiedBy>
  <cp:lastPrinted>2017-12-06T09:39:57Z</cp:lastPrinted>
  <dcterms:created xsi:type="dcterms:W3CDTF">2009-06-14T12:40:30Z</dcterms:created>
  <dcterms:modified xsi:type="dcterms:W3CDTF">2018-05-22T08:57:29Z</dcterms:modified>
  <cp:category/>
  <cp:version/>
  <cp:contentType/>
  <cp:contentStatus/>
</cp:coreProperties>
</file>